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0370" windowHeight="9180"/>
  </bookViews>
  <sheets>
    <sheet name="ПРОГНОЗ КБ " sheetId="1" r:id="rId1"/>
  </sheets>
  <definedNames>
    <definedName name="_xlnm.Print_Titles" localSheetId="0">'ПРОГНОЗ КБ '!$4:$5</definedName>
    <definedName name="_xlnm.Print_Area" localSheetId="0">'ПРОГНОЗ КБ '!$A$1:$J$125</definedName>
  </definedNames>
  <calcPr calcId="144525"/>
</workbook>
</file>

<file path=xl/calcChain.xml><?xml version="1.0" encoding="utf-8"?>
<calcChain xmlns="http://schemas.openxmlformats.org/spreadsheetml/2006/main">
  <c r="I121" i="1" l="1"/>
  <c r="I120" i="1"/>
  <c r="I115" i="1"/>
  <c r="I113" i="1"/>
  <c r="I111" i="1"/>
  <c r="G121" i="1"/>
  <c r="G120" i="1"/>
  <c r="G115" i="1"/>
  <c r="G113" i="1"/>
  <c r="G111" i="1"/>
  <c r="E121" i="1"/>
  <c r="E120" i="1"/>
  <c r="E115" i="1"/>
  <c r="E113" i="1"/>
  <c r="E111" i="1"/>
  <c r="J102" i="1" l="1"/>
  <c r="H102" i="1"/>
  <c r="F102" i="1"/>
  <c r="J98" i="1"/>
  <c r="H98" i="1"/>
  <c r="F98" i="1"/>
  <c r="J94" i="1"/>
  <c r="H94" i="1"/>
  <c r="J79" i="1" l="1"/>
  <c r="H79" i="1"/>
  <c r="J78" i="1"/>
  <c r="H78" i="1"/>
  <c r="E80" i="1"/>
  <c r="I56" i="1"/>
  <c r="G56" i="1"/>
  <c r="C56" i="1"/>
  <c r="E56" i="1"/>
  <c r="F78" i="1"/>
  <c r="H18" i="1"/>
  <c r="I96" i="1"/>
  <c r="G96" i="1"/>
  <c r="E96" i="1"/>
  <c r="C96" i="1"/>
  <c r="D84" i="1"/>
  <c r="D85" i="1"/>
  <c r="D86" i="1"/>
  <c r="C80" i="1"/>
  <c r="I80" i="1"/>
  <c r="G80" i="1"/>
  <c r="B80" i="1"/>
  <c r="B96" i="1" l="1"/>
  <c r="D98" i="1"/>
  <c r="B56" i="1"/>
  <c r="D77" i="1"/>
  <c r="F89" i="1" l="1"/>
  <c r="F90" i="1"/>
  <c r="F91" i="1"/>
  <c r="F92" i="1"/>
  <c r="D91" i="1"/>
  <c r="D92" i="1"/>
  <c r="D93" i="1"/>
  <c r="D122" i="1" l="1"/>
  <c r="F77" i="1"/>
  <c r="D76" i="1"/>
  <c r="F76" i="1"/>
  <c r="B125" i="1"/>
  <c r="H97" i="1" l="1"/>
  <c r="J91" i="1"/>
  <c r="H91" i="1"/>
  <c r="J77" i="1"/>
  <c r="H77" i="1"/>
  <c r="J76" i="1"/>
  <c r="H76" i="1"/>
  <c r="H75" i="1"/>
  <c r="H74" i="1"/>
  <c r="H69" i="1"/>
  <c r="F56" i="1"/>
  <c r="E8" i="1"/>
  <c r="G8" i="1"/>
  <c r="I8" i="1"/>
  <c r="C35" i="1"/>
  <c r="B35" i="1"/>
  <c r="D56" i="1" l="1"/>
  <c r="J88" i="1" l="1"/>
  <c r="J84" i="1"/>
  <c r="H84" i="1"/>
  <c r="F84" i="1"/>
  <c r="D101" i="1"/>
  <c r="J87" i="1" l="1"/>
  <c r="H87" i="1"/>
  <c r="J36" i="1"/>
  <c r="H36" i="1"/>
  <c r="H39" i="1"/>
  <c r="H20" i="1"/>
  <c r="E14" i="1"/>
  <c r="E11" i="1"/>
  <c r="D99" i="1" l="1"/>
  <c r="D100" i="1"/>
  <c r="J97" i="1"/>
  <c r="J100" i="1"/>
  <c r="H100" i="1"/>
  <c r="F97" i="1"/>
  <c r="F100" i="1"/>
  <c r="H111" i="1" l="1"/>
  <c r="I125" i="1"/>
  <c r="G125" i="1"/>
  <c r="E125" i="1"/>
  <c r="C125" i="1" l="1"/>
  <c r="H88" i="1"/>
  <c r="F88" i="1"/>
  <c r="J85" i="1"/>
  <c r="H85" i="1"/>
  <c r="F87" i="1"/>
  <c r="J73" i="1"/>
  <c r="J74" i="1"/>
  <c r="J75" i="1"/>
  <c r="H73" i="1"/>
  <c r="F73" i="1"/>
  <c r="F74" i="1"/>
  <c r="F75" i="1"/>
  <c r="D58" i="1"/>
  <c r="D97" i="1"/>
  <c r="D87" i="1"/>
  <c r="D88" i="1"/>
  <c r="D89" i="1"/>
  <c r="D90" i="1"/>
  <c r="D73" i="1"/>
  <c r="D74" i="1"/>
  <c r="D75" i="1"/>
  <c r="J125" i="1" l="1"/>
  <c r="J121" i="1"/>
  <c r="J120" i="1"/>
  <c r="J119" i="1"/>
  <c r="J118" i="1"/>
  <c r="J117" i="1"/>
  <c r="J116" i="1"/>
  <c r="J115" i="1"/>
  <c r="J114" i="1"/>
  <c r="J113" i="1"/>
  <c r="J112" i="1"/>
  <c r="J111" i="1"/>
  <c r="J82" i="1"/>
  <c r="J81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4" i="1"/>
  <c r="J53" i="1"/>
  <c r="J43" i="1"/>
  <c r="J42" i="1"/>
  <c r="J40" i="1"/>
  <c r="J39" i="1"/>
  <c r="J33" i="1"/>
  <c r="J32" i="1"/>
  <c r="J28" i="1"/>
  <c r="J24" i="1"/>
  <c r="J21" i="1"/>
  <c r="J20" i="1"/>
  <c r="J18" i="1"/>
  <c r="J17" i="1"/>
  <c r="J12" i="1"/>
  <c r="J10" i="1"/>
  <c r="H125" i="1"/>
  <c r="H121" i="1"/>
  <c r="H120" i="1"/>
  <c r="H119" i="1"/>
  <c r="H118" i="1"/>
  <c r="H117" i="1"/>
  <c r="H116" i="1"/>
  <c r="H115" i="1"/>
  <c r="H114" i="1"/>
  <c r="H113" i="1"/>
  <c r="H112" i="1"/>
  <c r="H82" i="1"/>
  <c r="H81" i="1"/>
  <c r="H72" i="1"/>
  <c r="H71" i="1"/>
  <c r="H70" i="1"/>
  <c r="H68" i="1"/>
  <c r="H67" i="1"/>
  <c r="H66" i="1"/>
  <c r="H65" i="1"/>
  <c r="H64" i="1"/>
  <c r="H63" i="1"/>
  <c r="H62" i="1"/>
  <c r="H61" i="1"/>
  <c r="H60" i="1"/>
  <c r="H59" i="1"/>
  <c r="H58" i="1"/>
  <c r="H57" i="1"/>
  <c r="H54" i="1"/>
  <c r="H53" i="1"/>
  <c r="H43" i="1"/>
  <c r="H42" i="1"/>
  <c r="H40" i="1"/>
  <c r="H33" i="1"/>
  <c r="H32" i="1"/>
  <c r="H28" i="1"/>
  <c r="H24" i="1"/>
  <c r="H21" i="1"/>
  <c r="H17" i="1"/>
  <c r="H12" i="1"/>
  <c r="H10" i="1"/>
  <c r="F125" i="1"/>
  <c r="F121" i="1"/>
  <c r="F120" i="1"/>
  <c r="F119" i="1"/>
  <c r="F118" i="1"/>
  <c r="F117" i="1"/>
  <c r="F116" i="1"/>
  <c r="F115" i="1"/>
  <c r="F114" i="1"/>
  <c r="F113" i="1"/>
  <c r="F112" i="1"/>
  <c r="F111" i="1"/>
  <c r="F85" i="1"/>
  <c r="F82" i="1"/>
  <c r="F81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4" i="1"/>
  <c r="F53" i="1"/>
  <c r="F43" i="1"/>
  <c r="F42" i="1"/>
  <c r="F40" i="1"/>
  <c r="F39" i="1"/>
  <c r="F36" i="1"/>
  <c r="F33" i="1"/>
  <c r="F32" i="1"/>
  <c r="F28" i="1"/>
  <c r="F24" i="1"/>
  <c r="F21" i="1"/>
  <c r="F20" i="1"/>
  <c r="F18" i="1"/>
  <c r="F17" i="1"/>
  <c r="F12" i="1"/>
  <c r="F10" i="1"/>
  <c r="D120" i="1"/>
  <c r="D119" i="1"/>
  <c r="D118" i="1"/>
  <c r="D117" i="1"/>
  <c r="D116" i="1"/>
  <c r="D115" i="1"/>
  <c r="D114" i="1"/>
  <c r="D113" i="1"/>
  <c r="D112" i="1"/>
  <c r="D111" i="1"/>
  <c r="D82" i="1"/>
  <c r="D81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7" i="1"/>
  <c r="D54" i="1"/>
  <c r="D53" i="1"/>
  <c r="D43" i="1"/>
  <c r="D42" i="1"/>
  <c r="D40" i="1"/>
  <c r="D39" i="1"/>
  <c r="D36" i="1"/>
  <c r="D33" i="1"/>
  <c r="D32" i="1"/>
  <c r="D28" i="1"/>
  <c r="D24" i="1"/>
  <c r="D21" i="1"/>
  <c r="D20" i="1"/>
  <c r="D18" i="1"/>
  <c r="D17" i="1"/>
  <c r="D16" i="1"/>
  <c r="D12" i="1"/>
  <c r="D10" i="1"/>
  <c r="C19" i="1"/>
  <c r="D35" i="1"/>
  <c r="C31" i="1"/>
  <c r="B31" i="1"/>
  <c r="B19" i="1"/>
  <c r="C8" i="1"/>
  <c r="F8" i="1" s="1"/>
  <c r="B8" i="1"/>
  <c r="C11" i="1"/>
  <c r="B11" i="1"/>
  <c r="C14" i="1"/>
  <c r="B14" i="1"/>
  <c r="I31" i="1"/>
  <c r="G31" i="1"/>
  <c r="E31" i="1"/>
  <c r="I35" i="1"/>
  <c r="G35" i="1"/>
  <c r="E35" i="1"/>
  <c r="F35" i="1" s="1"/>
  <c r="H8" i="1"/>
  <c r="I11" i="1"/>
  <c r="G11" i="1"/>
  <c r="I14" i="1"/>
  <c r="G14" i="1"/>
  <c r="I19" i="1"/>
  <c r="G19" i="1"/>
  <c r="E19" i="1"/>
  <c r="J96" i="1"/>
  <c r="I52" i="1"/>
  <c r="I50" i="1" s="1"/>
  <c r="I49" i="1" s="1"/>
  <c r="G52" i="1"/>
  <c r="G50" i="1" s="1"/>
  <c r="G49" i="1" s="1"/>
  <c r="E52" i="1"/>
  <c r="E50" i="1" s="1"/>
  <c r="E49" i="1" s="1"/>
  <c r="H56" i="1"/>
  <c r="C52" i="1"/>
  <c r="C50" i="1" s="1"/>
  <c r="C49" i="1" s="1"/>
  <c r="D96" i="1"/>
  <c r="B52" i="1"/>
  <c r="B50" i="1" s="1"/>
  <c r="B49" i="1" s="1"/>
  <c r="B7" i="1" l="1"/>
  <c r="J31" i="1"/>
  <c r="F19" i="1"/>
  <c r="D19" i="1"/>
  <c r="F11" i="1"/>
  <c r="D11" i="1"/>
  <c r="D31" i="1"/>
  <c r="D52" i="1"/>
  <c r="F31" i="1"/>
  <c r="D14" i="1"/>
  <c r="J80" i="1"/>
  <c r="H80" i="1"/>
  <c r="J52" i="1"/>
  <c r="H52" i="1"/>
  <c r="F52" i="1"/>
  <c r="D80" i="1"/>
  <c r="F96" i="1"/>
  <c r="H31" i="1"/>
  <c r="D8" i="1"/>
  <c r="H96" i="1"/>
  <c r="F80" i="1"/>
  <c r="D125" i="1"/>
  <c r="J14" i="1"/>
  <c r="J11" i="1"/>
  <c r="J19" i="1"/>
  <c r="J35" i="1"/>
  <c r="J8" i="1"/>
  <c r="H35" i="1"/>
  <c r="H14" i="1"/>
  <c r="H19" i="1"/>
  <c r="F14" i="1"/>
  <c r="H11" i="1"/>
  <c r="E30" i="1"/>
  <c r="I30" i="1"/>
  <c r="C7" i="1"/>
  <c r="G30" i="1"/>
  <c r="G7" i="1"/>
  <c r="E7" i="1"/>
  <c r="I7" i="1"/>
  <c r="C30" i="1"/>
  <c r="B30" i="1"/>
  <c r="J30" i="1" l="1"/>
  <c r="D30" i="1"/>
  <c r="J50" i="1"/>
  <c r="F50" i="1"/>
  <c r="F49" i="1"/>
  <c r="D50" i="1"/>
  <c r="D7" i="1"/>
  <c r="H49" i="1"/>
  <c r="H50" i="1"/>
  <c r="J7" i="1"/>
  <c r="H30" i="1"/>
  <c r="F30" i="1"/>
  <c r="H7" i="1"/>
  <c r="F7" i="1"/>
  <c r="I44" i="1"/>
  <c r="G44" i="1"/>
  <c r="E44" i="1"/>
  <c r="E105" i="1" s="1"/>
  <c r="B44" i="1"/>
  <c r="B105" i="1" s="1"/>
  <c r="C44" i="1"/>
  <c r="C105" i="1" s="1"/>
  <c r="B107" i="1" l="1"/>
  <c r="E108" i="1"/>
  <c r="E107" i="1"/>
  <c r="D44" i="1"/>
  <c r="I105" i="1"/>
  <c r="D49" i="1"/>
  <c r="J49" i="1"/>
  <c r="J44" i="1"/>
  <c r="G105" i="1"/>
  <c r="H44" i="1"/>
  <c r="F44" i="1"/>
  <c r="B108" i="1" l="1"/>
  <c r="D105" i="1"/>
  <c r="C107" i="1"/>
  <c r="D107" i="1" s="1"/>
  <c r="C108" i="1"/>
  <c r="I108" i="1"/>
  <c r="I107" i="1"/>
  <c r="G107" i="1"/>
  <c r="H107" i="1" s="1"/>
  <c r="G108" i="1"/>
  <c r="J105" i="1"/>
  <c r="F105" i="1"/>
  <c r="H105" i="1"/>
  <c r="D108" i="1" l="1"/>
  <c r="F108" i="1"/>
  <c r="F107" i="1"/>
  <c r="J108" i="1"/>
  <c r="H108" i="1"/>
  <c r="J107" i="1"/>
</calcChain>
</file>

<file path=xl/sharedStrings.xml><?xml version="1.0" encoding="utf-8"?>
<sst xmlns="http://schemas.openxmlformats.org/spreadsheetml/2006/main" count="128" uniqueCount="128">
  <si>
    <t>ВСЕГО РАСХОДОВ</t>
  </si>
  <si>
    <t>МЕЖБЮДЖЕТНЫЕ ТРАНСФЕРТЫ ОБЩЕГО ХАРАКТЕРА</t>
  </si>
  <si>
    <t>ОБСЛУЖИВАНИЕ ГОСУДАРСТВЕННОГО И МУНИЦИПАЛЬНОГО ДОЛГА</t>
  </si>
  <si>
    <t>СРЕДСТВА МАССОВОЙ ИНФОРМАЦИИ</t>
  </si>
  <si>
    <t>ФИЗИЧЕСКАЯ КУЛЬТУРА И СПОРТ</t>
  </si>
  <si>
    <t>СОЦИАЛЬНАЯ ПОЛИТИКА</t>
  </si>
  <si>
    <t>ЗДРАВООХРАНЕНИЕ</t>
  </si>
  <si>
    <t xml:space="preserve">КУЛЬТУРА И КИНЕМАТОГРАФИЯ </t>
  </si>
  <si>
    <t>ОБРАЗОВАНИЕ</t>
  </si>
  <si>
    <t>ЖИЛИЩНО-КОММУНАЛЬНОЕ ХОЗЯЙСТВО</t>
  </si>
  <si>
    <t>НАЦИОНАЛЬНАЯ ЭКОНОМИКА</t>
  </si>
  <si>
    <t>НАЦИОНАЛЬНАЯ БЕЗОПАСНОСТЬ И ПРАВООХРАНИТЕЛЬНАЯ ДЕЯТЕЛЬНОСТЬ</t>
  </si>
  <si>
    <t>НАЦИОНАЛЬНАЯ ОБОРОНА</t>
  </si>
  <si>
    <t>ОБЩЕГОСУДАРСТВЕННЫЕ ВОПРОСЫ</t>
  </si>
  <si>
    <t>РАСХОДЫ</t>
  </si>
  <si>
    <t>Доля к собственным доходам, %</t>
  </si>
  <si>
    <t>ДЕФИЦИТ БЮДЖЕТА(-); ПРОФИЦИТ(+)</t>
  </si>
  <si>
    <t>ВСЕГО ДОХОДОВ</t>
  </si>
  <si>
    <t xml:space="preserve">Иные межбюджетные трансферты </t>
  </si>
  <si>
    <t>Субсидия бюджетам субъектов Российской Федерации на поддержку отрасли культуры</t>
  </si>
  <si>
    <t>Субсидии бюджетам субъектов Российской Федерации на реализацию мероприятий по обеспечению жильем молодых семей</t>
  </si>
  <si>
    <t xml:space="preserve">Субсидии </t>
  </si>
  <si>
    <t>Субвенции бюджетам субъектов Российской Федерации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</si>
  <si>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</si>
  <si>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>Субвенции</t>
  </si>
  <si>
    <t>Дотации на обеспечение мер по сбалансированности бюджетов</t>
  </si>
  <si>
    <t>Дотации на выравнивание уровня бюджетной обеспеченности</t>
  </si>
  <si>
    <t>Дотации, всего</t>
  </si>
  <si>
    <t xml:space="preserve">   в том числе:</t>
  </si>
  <si>
    <t>БЕЗВОЗМЕЗДНЫЕ ПОСТУПЛЕНИЯ ОТ БЮДЖЕТОВ ДРУГИХ УРОВНЕЙ</t>
  </si>
  <si>
    <t>БЕЗВОЗМЕЗДНЫЕ ПОСТУПЛЕНИЯ</t>
  </si>
  <si>
    <t>ВОЗВРАТ ОСТАТКОВ СУБСИДИЙ И СУБВЕНЦИЙ ПРОШЛЫХ ЛЕТ</t>
  </si>
  <si>
    <t>ДОХОДЫ ОТ ВОЗВРАТА ОСТАТКОВ СУБСИДИЙ И СУБВЕНЦИЙ ПРОШЛЫХ ЛЕТ</t>
  </si>
  <si>
    <t>ИТОГО НАЛОГОВЫЕ И НЕНАЛОГОВЫЕ ДОХОДЫ</t>
  </si>
  <si>
    <t xml:space="preserve"> Прочие неналоговые доходы</t>
  </si>
  <si>
    <t xml:space="preserve"> Штрафы, санкции, возмещение ущерба</t>
  </si>
  <si>
    <t xml:space="preserve"> Административные платежи и сборы</t>
  </si>
  <si>
    <t xml:space="preserve"> Доходы от продажи материальных и нематериальных активов</t>
  </si>
  <si>
    <t>Доходы от оказания платных услуг (работ) и компенсации затрат государства</t>
  </si>
  <si>
    <t>Платежи за пользование недрами</t>
  </si>
  <si>
    <t>Плата за использование лесов</t>
  </si>
  <si>
    <t>Плата за негативное воздействие на окружающую среду</t>
  </si>
  <si>
    <t xml:space="preserve"> Платежи при пользовании природными ресурсами</t>
  </si>
  <si>
    <t xml:space="preserve">        доходы от части прибыли ГУПов и МУПов</t>
  </si>
  <si>
    <t xml:space="preserve">        доходы от аренды  имущества</t>
  </si>
  <si>
    <t xml:space="preserve">        доходы от аренды земельных участков</t>
  </si>
  <si>
    <t xml:space="preserve"> Доходы от использования имущества</t>
  </si>
  <si>
    <t xml:space="preserve">  НЕНАЛОГОВЫЕ ДОХОДЫ</t>
  </si>
  <si>
    <t xml:space="preserve"> Задолженность и перерасчеты по отмененным налогам, сборам и иным обязательным платежам</t>
  </si>
  <si>
    <t xml:space="preserve"> Государственная пошлина</t>
  </si>
  <si>
    <t>Сборы за право пользование объеками животного мира и за пользование объектами водных биологических ресурсов</t>
  </si>
  <si>
    <t>Налог на добычу полезных ископаемых</t>
  </si>
  <si>
    <t xml:space="preserve"> Налоги, сборы и регулярные платежи за пользование природными ресурсами</t>
  </si>
  <si>
    <t>Земельный налог</t>
  </si>
  <si>
    <t>Налог на игорный бизнес</t>
  </si>
  <si>
    <t>Транспортный налог</t>
  </si>
  <si>
    <t>Налог на имущество организаций</t>
  </si>
  <si>
    <t>Налог на имущество физических лиц</t>
  </si>
  <si>
    <t xml:space="preserve"> Налоги на имущество </t>
  </si>
  <si>
    <t>Налог, взимаемый в связи с применением патентной системы налгообложения</t>
  </si>
  <si>
    <t>Единый сельскохозяйственный налог</t>
  </si>
  <si>
    <t>Единый налог на вмененный доход для отдельных видов деятельности</t>
  </si>
  <si>
    <t>Налог, взимаемый в связи с применением упрощенной системы налогообложения</t>
  </si>
  <si>
    <t xml:space="preserve"> Налоги на совокупный доход</t>
  </si>
  <si>
    <t xml:space="preserve">           на алкогольную продукцию</t>
  </si>
  <si>
    <t xml:space="preserve">           акцизы на нефтепродукты</t>
  </si>
  <si>
    <t xml:space="preserve"> Налоги на товары и услуги (работы и услуги), реализуемые на территории РФ</t>
  </si>
  <si>
    <t>Налог на доходы физических лиц</t>
  </si>
  <si>
    <t xml:space="preserve">Налог на прибыль организаций </t>
  </si>
  <si>
    <t xml:space="preserve"> Налоги на прибыль, доходы</t>
  </si>
  <si>
    <t xml:space="preserve"> НАЛОГОВЫЕ ДОХОДЫ</t>
  </si>
  <si>
    <t>ДОХОДЫ</t>
  </si>
  <si>
    <t xml:space="preserve"> ПОКАЗАТЕЛИ </t>
  </si>
  <si>
    <t>(тыс. рублей)</t>
  </si>
  <si>
    <t>ПРОГНОЗ</t>
  </si>
  <si>
    <t>Субвенции на оплату жилищно-коммунальных услуг отдельным категориям граждан</t>
  </si>
  <si>
    <t>Субвенции на реализацию программ дошкольного образования</t>
  </si>
  <si>
    <t>Субвенции на реализацию Закона Республики Тыва "О мерах социальной поддержки ветеранов труда и труженников тыла"</t>
  </si>
  <si>
    <t>Субвенции на реализацию Закона Республики Тыва "О порядке назначения и выплаты ежемесячного пособия на ребенка"</t>
  </si>
  <si>
    <t>Субвенции на реализацию Закона Республики Тыва "О наделении органов местного самоуправления муниципальных районов отдельными государственными полномочиями по расчету и предоставлению дотаций поселениям Республики тыва за счет средств репсубликанского бюджета Республики Тыва"</t>
  </si>
  <si>
    <t>Субвенции на осуществление государственных полномочий по установлению запрета на розничную продажу алкогольной продукции</t>
  </si>
  <si>
    <t>Субвенции на компенсацию части родительской платы за содержание ребенка в муниципальных образовательных учреждениях, реализующих основную образовательную программу дошкольного образования</t>
  </si>
  <si>
    <t>Субвенции на осуществление переданных полномочий по комиссии по делам несовершеннолетних</t>
  </si>
  <si>
    <t>Субвенции на осуществление переданных полномочий по созданию, организации и обеспечению деятельности административных комиссий</t>
  </si>
  <si>
    <t>Субвенции на предоставление гражданам субсидий на оплату жилого помещения и коммунальных услуг</t>
  </si>
  <si>
    <t>Субвенции на реализацию Закона РТ "О погребении и похоронном деле в РТ"</t>
  </si>
  <si>
    <t>Субвенции на компенсацию расходов на оплату жилых помещений, отопления и освещения педагогическим работникам, проживающими и работающим в сельской местности</t>
  </si>
  <si>
    <t>Субсидии на долевое финансирование расходов на оплату коммунальных услуг , приобретение котельно-печного топлива для казенных, бюджетных и автономных учреждений</t>
  </si>
  <si>
    <t>Субсидии на закупку и доставки угля учреждениям расположенных в труднодоступных населенных пунктах</t>
  </si>
  <si>
    <t>Субсидии на капитальный ремонт и ремонт автомобильных дорог общего пользования населенных пунктов за счет средств дорожного фонда Республики Тыва</t>
  </si>
  <si>
    <t>Прочие дотации</t>
  </si>
  <si>
    <t>Субсидии на поддержку муниципальных программ формирования современной городской среды</t>
  </si>
  <si>
    <t>Возврат субсидий, субвенций прошлых лет</t>
  </si>
  <si>
    <t>Субсидии на горячее питания</t>
  </si>
  <si>
    <t>Субсидии на благоустройства сельских территорий</t>
  </si>
  <si>
    <t>Субсидии на кап. строительства жилья по договору найма</t>
  </si>
  <si>
    <t>Субвенции на организацию отдыха и оздоровления детей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</si>
  <si>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</si>
  <si>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Субвенции ежемесячную денежную выплату, назначаемую в случае рождения третьего ребенка или последующих детей до достижения ребенком возвраста трех лет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</si>
  <si>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</si>
  <si>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на реализацию основных общеобразовательных программ в области общего образования</t>
  </si>
  <si>
    <t>% роста к 2024 г.</t>
  </si>
  <si>
    <t>Субвенции на обеспечение выполнения передаваемых государственных полномочий в соответствии с действующим законодательством по расчету предоставления жилищных субсидий гражданам</t>
  </si>
  <si>
    <t>Субсидии на софинансирование расходов по содержанию имущества образовательных учреждений</t>
  </si>
  <si>
    <t xml:space="preserve">Иной межбюджетный трансферт на организацию бесплатного питания отдельным категориям учащихся </t>
  </si>
  <si>
    <t>Иные межбюджетные трансферты на поощрение муниципальных управленческих команд за содействие достижению деятельности</t>
  </si>
  <si>
    <t>Субсидии на оплату услуг доступа к сети "Интернет" социально-значимых объектов</t>
  </si>
  <si>
    <t>Субсидий местным бюджетам на реконструкцию и строительство локальных систем водоснабжения</t>
  </si>
  <si>
    <t>Прогноз бюджета на 2026 год</t>
  </si>
  <si>
    <t>% роста к 2025 г.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</si>
  <si>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</si>
  <si>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Субвенции на содержание специалистов, осуществляющих переданные полномочия Республики Тыва по опеке и попечительству </t>
  </si>
  <si>
    <t xml:space="preserve">Субвенции местным бюджетам на выплаты денежных средств на содержание детей в семьях опекунов (попечителей), в приемных семьях и вознаграждения, причитающегося приемным родителям, на 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</si>
  <si>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</si>
  <si>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"Трезвое село"</t>
  </si>
  <si>
    <t>Прогноз бюджета на 2027 год</t>
  </si>
  <si>
    <t>% роста к 2026 г.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</si>
  <si>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</si>
  <si>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КОНСОЛИДИРОВАННОГО БЮДЖЕТА ТЕС-ХЕМСКОГО КОЖУУНА  РЕСПУБЛИКИ ТЫВА НА 2026 ГОД И НА ПЛАНОВЫЙ ПЕРИОД 2027 И 2028 ГОДОВ ПО КЛАССИФИКАЦИИ ДОХОДОВ  И ФУНКЦИОНАЛЬНОЙ КЛАССИФИКАЦИИ РАСХОДОВ БЮДЖЕТА</t>
  </si>
  <si>
    <t>Отчет 2024 год</t>
  </si>
  <si>
    <t>Уточненный план 2025 год</t>
  </si>
  <si>
    <t>Прогноз бюджета на 2028 год</t>
  </si>
  <si>
    <t>% роста к 2027 г.</t>
  </si>
  <si>
    <t>Субвенции в части компенсационной выплаты в виде частичной компенсации расходов на питание детей из многодетных семей, обучающихся в общеобразовательных организациях</t>
  </si>
  <si>
    <t>Субсидии местным бюджетам на создание мест (площадок) накопления твердых коммунальных отходов</t>
  </si>
  <si>
    <t>Иные межбюджетные трансферты на предоставление дополнительных мер социальной поддержки семьям военнослужащих, в части освобождения от родительской платы, взимаемой за присмотр и уход за детьми в муниципальных образовательных организациях, предоставляющих дошкольное образование</t>
  </si>
  <si>
    <t>Субвенции местным бюджетам на компенсационную выплату в виде компенсации расходов на приобретение одежды для посещения учебных занятий, а также спортивной формы для обучающихся</t>
  </si>
  <si>
    <t>Субсидии бюджетам муниципальных районов на создание модельных муниципальных библиотек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</si>
</sst>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.0_ ;[Red]\-#,##0.0\ "/>
    <numFmt numFmtId="166" formatCode="#,##0.0"/>
    <numFmt numFmtId="167" formatCode="&quot;Да&quot;;&quot;Да&quot;;&quot;Нет&quot;"/>
    <numFmt numFmtId="168" formatCode="_(* #,##0.00_);_(* \(#,##0.00\);_(* &quot;-&quot;??_);_(@_)"/>
    <numFmt numFmtId="169" formatCode="&quot;&quot;###,##0.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i/>
      <sz val="8"/>
      <color indexed="23"/>
      <name val="Arial"/>
      <family val="2"/>
      <charset val="204"/>
    </font>
    <font>
      <sz val="8"/>
      <name val="Arial Cyr"/>
      <charset val="204"/>
    </font>
    <font>
      <sz val="10"/>
      <color indexed="8"/>
      <name val="Arial"/>
      <family val="2"/>
      <charset val="204"/>
    </font>
    <font>
      <sz val="10"/>
      <color indexed="6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darkDown">
        <fgColor indexed="10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1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9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3" applyNumberFormat="0">
      <alignment horizontal="right" vertical="top"/>
    </xf>
    <xf numFmtId="0" fontId="5" fillId="0" borderId="3" applyNumberFormat="0">
      <alignment horizontal="right" vertical="top"/>
    </xf>
    <xf numFmtId="0" fontId="5" fillId="2" borderId="3" applyNumberFormat="0">
      <alignment horizontal="right" vertical="top"/>
    </xf>
    <xf numFmtId="49" fontId="5" fillId="3" borderId="3">
      <alignment horizontal="left" vertical="top"/>
    </xf>
    <xf numFmtId="49" fontId="8" fillId="0" borderId="3">
      <alignment horizontal="left" vertical="top"/>
    </xf>
    <xf numFmtId="0" fontId="5" fillId="4" borderId="3">
      <alignment horizontal="left" vertical="top" wrapText="1"/>
    </xf>
    <xf numFmtId="0" fontId="8" fillId="0" borderId="3">
      <alignment horizontal="left" vertical="top" wrapText="1"/>
    </xf>
    <xf numFmtId="0" fontId="5" fillId="5" borderId="3">
      <alignment horizontal="left" vertical="top" wrapText="1"/>
    </xf>
    <xf numFmtId="0" fontId="5" fillId="6" borderId="3">
      <alignment horizontal="left" vertical="top" wrapText="1"/>
    </xf>
    <xf numFmtId="0" fontId="5" fillId="7" borderId="3">
      <alignment horizontal="left" vertical="top" wrapText="1"/>
    </xf>
    <xf numFmtId="0" fontId="5" fillId="8" borderId="3">
      <alignment horizontal="left" vertical="top" wrapText="1"/>
    </xf>
    <xf numFmtId="0" fontId="5" fillId="0" borderId="3">
      <alignment horizontal="left" vertical="top" wrapText="1"/>
    </xf>
    <xf numFmtId="0" fontId="9" fillId="0" borderId="0">
      <alignment horizontal="left"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11" fillId="0" borderId="0"/>
    <xf numFmtId="0" fontId="5" fillId="4" borderId="4" applyNumberFormat="0">
      <alignment horizontal="right" vertical="top"/>
    </xf>
    <xf numFmtId="0" fontId="5" fillId="5" borderId="4" applyNumberFormat="0">
      <alignment horizontal="right" vertical="top"/>
    </xf>
    <xf numFmtId="0" fontId="5" fillId="0" borderId="3" applyNumberFormat="0">
      <alignment horizontal="right" vertical="top"/>
    </xf>
    <xf numFmtId="0" fontId="5" fillId="0" borderId="3" applyNumberFormat="0">
      <alignment horizontal="right" vertical="top"/>
    </xf>
    <xf numFmtId="0" fontId="5" fillId="6" borderId="4" applyNumberFormat="0">
      <alignment horizontal="right" vertical="top"/>
    </xf>
    <xf numFmtId="0" fontId="5" fillId="0" borderId="3" applyNumberFormat="0">
      <alignment horizontal="right" vertical="top"/>
    </xf>
    <xf numFmtId="0" fontId="5" fillId="9" borderId="5" applyNumberFormat="0" applyFont="0" applyAlignment="0" applyProtection="0"/>
    <xf numFmtId="49" fontId="12" fillId="10" borderId="3">
      <alignment horizontal="left" vertical="top" wrapText="1"/>
    </xf>
    <xf numFmtId="49" fontId="5" fillId="0" borderId="3">
      <alignment horizontal="left" vertical="top"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8" borderId="3">
      <alignment horizontal="left" vertical="top" wrapText="1"/>
    </xf>
    <xf numFmtId="0" fontId="5" fillId="0" borderId="3">
      <alignment horizontal="left" vertical="top" wrapText="1"/>
    </xf>
  </cellStyleXfs>
  <cellXfs count="51">
    <xf numFmtId="0" fontId="0" fillId="0" borderId="0" xfId="0"/>
    <xf numFmtId="0" fontId="3" fillId="0" borderId="0" xfId="0" applyFont="1" applyFill="1"/>
    <xf numFmtId="165" fontId="3" fillId="0" borderId="0" xfId="0" applyNumberFormat="1" applyFont="1" applyFill="1"/>
    <xf numFmtId="0" fontId="3" fillId="0" borderId="0" xfId="0" applyFont="1" applyFill="1" applyAlignment="1">
      <alignment vertical="center" wrapText="1"/>
    </xf>
    <xf numFmtId="165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justify" vertical="center" wrapText="1"/>
    </xf>
    <xf numFmtId="0" fontId="3" fillId="0" borderId="0" xfId="0" applyFont="1" applyFill="1" applyAlignment="1">
      <alignment vertical="top"/>
    </xf>
    <xf numFmtId="165" fontId="3" fillId="0" borderId="0" xfId="0" applyNumberFormat="1" applyFont="1" applyFill="1" applyAlignment="1">
      <alignment horizontal="center" vertical="center"/>
    </xf>
    <xf numFmtId="165" fontId="4" fillId="0" borderId="0" xfId="1" applyNumberFormat="1" applyFont="1" applyFill="1" applyAlignment="1">
      <alignment horizontal="left" vertical="center" wrapText="1"/>
    </xf>
    <xf numFmtId="165" fontId="3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Alignment="1">
      <alignment horizontal="left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top"/>
    </xf>
    <xf numFmtId="165" fontId="4" fillId="0" borderId="0" xfId="0" applyNumberFormat="1" applyFont="1" applyFill="1" applyAlignment="1">
      <alignment vertical="center" wrapText="1"/>
    </xf>
    <xf numFmtId="0" fontId="4" fillId="0" borderId="0" xfId="2" applyFont="1" applyFill="1" applyAlignment="1">
      <alignment vertical="top"/>
    </xf>
    <xf numFmtId="166" fontId="4" fillId="0" borderId="0" xfId="2" applyNumberFormat="1" applyFont="1" applyFill="1" applyAlignment="1">
      <alignment horizontal="center" vertical="center"/>
    </xf>
    <xf numFmtId="165" fontId="4" fillId="0" borderId="0" xfId="2" applyNumberFormat="1" applyFont="1" applyFill="1" applyAlignment="1">
      <alignment vertical="center" wrapText="1"/>
    </xf>
    <xf numFmtId="0" fontId="3" fillId="0" borderId="0" xfId="2" applyFont="1" applyFill="1" applyAlignment="1">
      <alignment vertical="top"/>
    </xf>
    <xf numFmtId="166" fontId="3" fillId="0" borderId="0" xfId="2" applyNumberFormat="1" applyFont="1" applyFill="1" applyAlignment="1">
      <alignment horizontal="center" vertical="center"/>
    </xf>
    <xf numFmtId="165" fontId="3" fillId="0" borderId="0" xfId="2" applyNumberFormat="1" applyFont="1" applyFill="1" applyAlignment="1">
      <alignment vertical="center" wrapText="1"/>
    </xf>
    <xf numFmtId="166" fontId="6" fillId="0" borderId="0" xfId="2" applyNumberFormat="1" applyFont="1" applyFill="1" applyAlignment="1">
      <alignment horizontal="center" vertical="center"/>
    </xf>
    <xf numFmtId="165" fontId="6" fillId="0" borderId="0" xfId="2" applyNumberFormat="1" applyFont="1" applyFill="1" applyAlignment="1">
      <alignment vertical="center" wrapText="1"/>
    </xf>
    <xf numFmtId="165" fontId="3" fillId="0" borderId="0" xfId="3" applyNumberFormat="1" applyFont="1" applyFill="1" applyBorder="1" applyAlignment="1">
      <alignment vertical="center" wrapText="1"/>
    </xf>
    <xf numFmtId="166" fontId="3" fillId="0" borderId="0" xfId="2" applyNumberFormat="1" applyFont="1" applyFill="1" applyAlignment="1">
      <alignment horizontal="center" vertical="center" wrapText="1"/>
    </xf>
    <xf numFmtId="166" fontId="6" fillId="0" borderId="0" xfId="2" applyNumberFormat="1" applyFont="1" applyFill="1" applyAlignment="1">
      <alignment horizontal="center" vertical="center" wrapText="1"/>
    </xf>
    <xf numFmtId="0" fontId="6" fillId="0" borderId="0" xfId="2" applyFont="1" applyFill="1" applyAlignment="1">
      <alignment vertical="top"/>
    </xf>
    <xf numFmtId="166" fontId="4" fillId="0" borderId="0" xfId="0" applyNumberFormat="1" applyFont="1" applyFill="1" applyAlignment="1">
      <alignment horizontal="center" vertical="center"/>
    </xf>
    <xf numFmtId="166" fontId="4" fillId="0" borderId="0" xfId="2" applyNumberFormat="1" applyFont="1" applyFill="1" applyBorder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Border="1" applyAlignment="1">
      <alignment vertical="center" wrapText="1"/>
    </xf>
    <xf numFmtId="0" fontId="7" fillId="0" borderId="0" xfId="3" applyFont="1" applyBorder="1" applyAlignment="1"/>
    <xf numFmtId="165" fontId="3" fillId="0" borderId="0" xfId="0" applyNumberFormat="1" applyFont="1" applyFill="1" applyBorder="1" applyAlignment="1">
      <alignment vertical="center" wrapText="1"/>
    </xf>
    <xf numFmtId="0" fontId="3" fillId="0" borderId="0" xfId="2" applyFont="1" applyFill="1" applyAlignment="1"/>
    <xf numFmtId="166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/>
    </xf>
    <xf numFmtId="0" fontId="3" fillId="11" borderId="0" xfId="2" applyFont="1" applyFill="1" applyAlignment="1" applyProtection="1">
      <alignment vertical="top" wrapText="1"/>
      <protection locked="0"/>
    </xf>
    <xf numFmtId="0" fontId="3" fillId="0" borderId="0" xfId="2" applyFont="1" applyAlignment="1">
      <alignment vertical="top" wrapText="1"/>
    </xf>
    <xf numFmtId="0" fontId="13" fillId="11" borderId="0" xfId="2" applyFont="1" applyFill="1" applyAlignment="1">
      <alignment vertical="top" wrapText="1"/>
    </xf>
    <xf numFmtId="169" fontId="13" fillId="0" borderId="0" xfId="0" applyNumberFormat="1" applyFont="1" applyBorder="1" applyAlignment="1">
      <alignment horizontal="left" wrapText="1"/>
    </xf>
    <xf numFmtId="0" fontId="14" fillId="11" borderId="0" xfId="2" applyFont="1" applyFill="1" applyAlignment="1" applyProtection="1">
      <alignment vertical="center" wrapText="1"/>
      <protection locked="0"/>
    </xf>
    <xf numFmtId="166" fontId="6" fillId="0" borderId="0" xfId="0" applyNumberFormat="1" applyFont="1" applyFill="1" applyBorder="1" applyAlignment="1">
      <alignment horizontal="center" vertical="center"/>
    </xf>
    <xf numFmtId="0" fontId="13" fillId="11" borderId="0" xfId="2" applyFont="1" applyFill="1" applyAlignment="1">
      <alignment horizontal="left" vertical="center" wrapText="1"/>
    </xf>
    <xf numFmtId="165" fontId="3" fillId="0" borderId="0" xfId="2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129">
    <cellStyle name="Данные (редактируемые)" xfId="4"/>
    <cellStyle name="Данные (только для чтения)" xfId="5"/>
    <cellStyle name="Данные для удаления" xfId="6"/>
    <cellStyle name="Заголовки полей" xfId="7"/>
    <cellStyle name="Заголовки полей [печать]" xfId="8"/>
    <cellStyle name="Заголовок меры" xfId="9"/>
    <cellStyle name="Заголовок показателя [печать]" xfId="10"/>
    <cellStyle name="Заголовок показателя константы" xfId="11"/>
    <cellStyle name="Заголовок результата расчета" xfId="12"/>
    <cellStyle name="Заголовок свободного показателя" xfId="13"/>
    <cellStyle name="Значение фильтра" xfId="14"/>
    <cellStyle name="Значение фильтра [печать]" xfId="15"/>
    <cellStyle name="Информация о задаче" xfId="16"/>
    <cellStyle name="Обычный" xfId="0" builtinId="0"/>
    <cellStyle name="Обычный 2" xfId="2"/>
    <cellStyle name="Обычный 2 10" xfId="17"/>
    <cellStyle name="Обычный 2 11" xfId="18"/>
    <cellStyle name="Обычный 2 12" xfId="19"/>
    <cellStyle name="Обычный 2 13" xfId="20"/>
    <cellStyle name="Обычный 2 14" xfId="21"/>
    <cellStyle name="Обычный 2 15" xfId="22"/>
    <cellStyle name="Обычный 2 16" xfId="23"/>
    <cellStyle name="Обычный 2 17" xfId="24"/>
    <cellStyle name="Обычный 2 18" xfId="25"/>
    <cellStyle name="Обычный 2 19" xfId="26"/>
    <cellStyle name="Обычный 2 2" xfId="27"/>
    <cellStyle name="Обычный 2 2 2" xfId="3"/>
    <cellStyle name="Обычный 2 2 3" xfId="28"/>
    <cellStyle name="Обычный 2 2 4" xfId="29"/>
    <cellStyle name="Обычный 2 2 5" xfId="30"/>
    <cellStyle name="Обычный 2 2 6" xfId="31"/>
    <cellStyle name="Обычный 2 20" xfId="32"/>
    <cellStyle name="Обычный 2 21" xfId="33"/>
    <cellStyle name="Обычный 2 22" xfId="34"/>
    <cellStyle name="Обычный 2 23" xfId="35"/>
    <cellStyle name="Обычный 2 24" xfId="36"/>
    <cellStyle name="Обычный 2 25" xfId="37"/>
    <cellStyle name="Обычный 2 26" xfId="38"/>
    <cellStyle name="Обычный 2 27" xfId="39"/>
    <cellStyle name="Обычный 2 28" xfId="40"/>
    <cellStyle name="Обычный 2 29" xfId="41"/>
    <cellStyle name="Обычный 2 3" xfId="42"/>
    <cellStyle name="Обычный 2 3 2" xfId="43"/>
    <cellStyle name="Обычный 2 3 3" xfId="44"/>
    <cellStyle name="Обычный 2 30" xfId="45"/>
    <cellStyle name="Обычный 2 31" xfId="46"/>
    <cellStyle name="Обычный 2 32" xfId="47"/>
    <cellStyle name="Обычный 2 33" xfId="48"/>
    <cellStyle name="Обычный 2 34" xfId="49"/>
    <cellStyle name="Обычный 2 35" xfId="50"/>
    <cellStyle name="Обычный 2 36" xfId="51"/>
    <cellStyle name="Обычный 2 37" xfId="52"/>
    <cellStyle name="Обычный 2 38" xfId="53"/>
    <cellStyle name="Обычный 2 39" xfId="54"/>
    <cellStyle name="Обычный 2 4" xfId="55"/>
    <cellStyle name="Обычный 2 4 2" xfId="56"/>
    <cellStyle name="Обычный 2 4 3" xfId="57"/>
    <cellStyle name="Обычный 2 40" xfId="58"/>
    <cellStyle name="Обычный 2 41" xfId="59"/>
    <cellStyle name="Обычный 2 42" xfId="60"/>
    <cellStyle name="Обычный 2 43" xfId="61"/>
    <cellStyle name="Обычный 2 44" xfId="62"/>
    <cellStyle name="Обычный 2 45" xfId="63"/>
    <cellStyle name="Обычный 2 46" xfId="64"/>
    <cellStyle name="Обычный 2 47" xfId="65"/>
    <cellStyle name="Обычный 2 48" xfId="66"/>
    <cellStyle name="Обычный 2 49" xfId="67"/>
    <cellStyle name="Обычный 2 5" xfId="68"/>
    <cellStyle name="Обычный 2 50" xfId="69"/>
    <cellStyle name="Обычный 2 51" xfId="70"/>
    <cellStyle name="Обычный 2 52" xfId="71"/>
    <cellStyle name="Обычный 2 53" xfId="72"/>
    <cellStyle name="Обычный 2 54" xfId="73"/>
    <cellStyle name="Обычный 2 55" xfId="74"/>
    <cellStyle name="Обычный 2 56" xfId="75"/>
    <cellStyle name="Обычный 2 57" xfId="76"/>
    <cellStyle name="Обычный 2 58" xfId="77"/>
    <cellStyle name="Обычный 2 59" xfId="78"/>
    <cellStyle name="Обычный 2 6" xfId="79"/>
    <cellStyle name="Обычный 2 60" xfId="80"/>
    <cellStyle name="Обычный 2 61" xfId="81"/>
    <cellStyle name="Обычный 2 62" xfId="82"/>
    <cellStyle name="Обычный 2 63" xfId="83"/>
    <cellStyle name="Обычный 2 64" xfId="84"/>
    <cellStyle name="Обычный 2 65" xfId="85"/>
    <cellStyle name="Обычный 2 66" xfId="86"/>
    <cellStyle name="Обычный 2 67" xfId="87"/>
    <cellStyle name="Обычный 2 68" xfId="88"/>
    <cellStyle name="Обычный 2 69" xfId="89"/>
    <cellStyle name="Обычный 2 7" xfId="90"/>
    <cellStyle name="Обычный 2 70" xfId="91"/>
    <cellStyle name="Обычный 2 71" xfId="92"/>
    <cellStyle name="Обычный 2 72" xfId="93"/>
    <cellStyle name="Обычный 2 73" xfId="94"/>
    <cellStyle name="Обычный 2 74" xfId="95"/>
    <cellStyle name="Обычный 2 75" xfId="96"/>
    <cellStyle name="Обычный 2 76" xfId="97"/>
    <cellStyle name="Обычный 2 77" xfId="98"/>
    <cellStyle name="Обычный 2 78" xfId="99"/>
    <cellStyle name="Обычный 2 8" xfId="100"/>
    <cellStyle name="Обычный 2 9" xfId="101"/>
    <cellStyle name="Обычный 3" xfId="102"/>
    <cellStyle name="Обычный 3 2" xfId="103"/>
    <cellStyle name="Обычный 4" xfId="104"/>
    <cellStyle name="Обычный 4 2" xfId="105"/>
    <cellStyle name="Обычный 5" xfId="106"/>
    <cellStyle name="Обычный 5 2" xfId="107"/>
    <cellStyle name="Обычный 6" xfId="108"/>
    <cellStyle name="Обычный 7" xfId="109"/>
    <cellStyle name="Обычный_Проект 2006г-5" xfId="1"/>
    <cellStyle name="Отдельная ячейка" xfId="110"/>
    <cellStyle name="Отдельная ячейка - константа" xfId="111"/>
    <cellStyle name="Отдельная ячейка - константа [печать]" xfId="112"/>
    <cellStyle name="Отдельная ячейка [печать]" xfId="113"/>
    <cellStyle name="Отдельная ячейка-результат" xfId="114"/>
    <cellStyle name="Отдельная ячейка-результат [печать]" xfId="115"/>
    <cellStyle name="Примечание 2" xfId="116"/>
    <cellStyle name="Свойства элементов измерения" xfId="117"/>
    <cellStyle name="Свойства элементов измерения [печать]" xfId="118"/>
    <cellStyle name="Финансовый 2" xfId="119"/>
    <cellStyle name="Финансовый 2 2" xfId="120"/>
    <cellStyle name="Финансовый 3" xfId="121"/>
    <cellStyle name="Финансовый 3 2" xfId="122"/>
    <cellStyle name="Финансовый 4" xfId="123"/>
    <cellStyle name="Финансовый 4 2" xfId="124"/>
    <cellStyle name="Финансовый 5" xfId="125"/>
    <cellStyle name="Финансовый 6" xfId="126"/>
    <cellStyle name="Элементы осей" xfId="127"/>
    <cellStyle name="Элементы осей [печать]" xfId="1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E213"/>
  <sheetViews>
    <sheetView tabSelected="1" view="pageBreakPreview" zoomScale="75" zoomScaleNormal="100" zoomScaleSheetLayoutView="75" workbookViewId="0">
      <pane xSplit="1" ySplit="5" topLeftCell="B103" activePane="bottomRight" state="frozen"/>
      <selection pane="topRight" activeCell="B1" sqref="B1"/>
      <selection pane="bottomLeft" activeCell="A6" sqref="A6"/>
      <selection pane="bottomRight" activeCell="I122" sqref="I122"/>
    </sheetView>
  </sheetViews>
  <sheetFormatPr defaultColWidth="9.140625" defaultRowHeight="15.75" x14ac:dyDescent="0.25"/>
  <cols>
    <col min="1" max="1" width="67.42578125" style="3" customWidth="1"/>
    <col min="2" max="2" width="15.140625" style="1" customWidth="1"/>
    <col min="3" max="3" width="15.28515625" style="1" customWidth="1"/>
    <col min="4" max="4" width="11.140625" style="1" customWidth="1"/>
    <col min="5" max="5" width="16.85546875" style="1" customWidth="1"/>
    <col min="6" max="6" width="10.7109375" style="1" customWidth="1"/>
    <col min="7" max="7" width="16.85546875" style="1" customWidth="1"/>
    <col min="8" max="8" width="10.28515625" style="1" customWidth="1"/>
    <col min="9" max="9" width="16.85546875" style="1" customWidth="1"/>
    <col min="10" max="10" width="11.28515625" style="1" customWidth="1"/>
    <col min="11" max="96" width="9.140625" style="1"/>
    <col min="97" max="97" width="29.140625" style="1" customWidth="1"/>
    <col min="98" max="99" width="0" style="1" hidden="1" customWidth="1"/>
    <col min="100" max="100" width="11.5703125" style="1" customWidth="1"/>
    <col min="101" max="101" width="0" style="1" hidden="1" customWidth="1"/>
    <col min="102" max="102" width="12.140625" style="1" customWidth="1"/>
    <col min="103" max="103" width="11.28515625" style="1" customWidth="1"/>
    <col min="104" max="104" width="12.5703125" style="1" customWidth="1"/>
    <col min="105" max="105" width="0" style="1" hidden="1" customWidth="1"/>
    <col min="106" max="106" width="13.42578125" style="1" customWidth="1"/>
    <col min="107" max="107" width="6.85546875" style="1" customWidth="1"/>
    <col min="108" max="108" width="12.85546875" style="1" customWidth="1"/>
    <col min="109" max="109" width="7.28515625" style="1" customWidth="1"/>
    <col min="110" max="110" width="12.42578125" style="1" customWidth="1"/>
    <col min="111" max="111" width="8.28515625" style="1" customWidth="1"/>
    <col min="112" max="112" width="9.140625" style="1"/>
    <col min="113" max="113" width="10" style="1" bestFit="1" customWidth="1"/>
    <col min="114" max="114" width="9.7109375" style="1" customWidth="1"/>
    <col min="115" max="16384" width="9.140625" style="1"/>
  </cols>
  <sheetData>
    <row r="1" spans="1:10" ht="18.75" customHeight="1" x14ac:dyDescent="0.25">
      <c r="A1" s="50" t="s">
        <v>74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36.75" customHeight="1" x14ac:dyDescent="0.25">
      <c r="A2" s="50" t="s">
        <v>118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5">
      <c r="A3" s="40"/>
      <c r="B3" s="37"/>
      <c r="C3" s="37"/>
      <c r="D3" s="37"/>
      <c r="F3" s="39"/>
      <c r="H3" s="39"/>
      <c r="J3" s="39" t="s">
        <v>73</v>
      </c>
    </row>
    <row r="4" spans="1:10" s="37" customFormat="1" ht="47.25" x14ac:dyDescent="0.2">
      <c r="A4" s="38" t="s">
        <v>72</v>
      </c>
      <c r="B4" s="38" t="s">
        <v>119</v>
      </c>
      <c r="C4" s="38" t="s">
        <v>120</v>
      </c>
      <c r="D4" s="38" t="s">
        <v>101</v>
      </c>
      <c r="E4" s="38" t="s">
        <v>108</v>
      </c>
      <c r="F4" s="38" t="s">
        <v>109</v>
      </c>
      <c r="G4" s="38" t="s">
        <v>115</v>
      </c>
      <c r="H4" s="38" t="s">
        <v>116</v>
      </c>
      <c r="I4" s="38" t="s">
        <v>121</v>
      </c>
      <c r="J4" s="38" t="s">
        <v>122</v>
      </c>
    </row>
    <row r="5" spans="1:10" x14ac:dyDescent="0.25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  <c r="I5" s="36">
        <v>9</v>
      </c>
      <c r="J5" s="36">
        <v>10</v>
      </c>
    </row>
    <row r="6" spans="1:10" x14ac:dyDescent="0.25">
      <c r="A6" s="35" t="s">
        <v>71</v>
      </c>
      <c r="B6" s="7"/>
      <c r="C6" s="7"/>
      <c r="D6" s="41"/>
      <c r="E6" s="7"/>
      <c r="F6" s="41"/>
      <c r="G6" s="7"/>
      <c r="H6" s="41"/>
      <c r="I6" s="7"/>
      <c r="J6" s="41"/>
    </row>
    <row r="7" spans="1:10" s="33" customFormat="1" x14ac:dyDescent="0.25">
      <c r="A7" s="30" t="s">
        <v>70</v>
      </c>
      <c r="B7" s="34">
        <f>B8+B11+B14+B19+B28</f>
        <v>76907.350000000006</v>
      </c>
      <c r="C7" s="34">
        <f>C8+C11+C14+C19+C28</f>
        <v>96582</v>
      </c>
      <c r="D7" s="34">
        <f>C7/B7%</f>
        <v>125.58227529618429</v>
      </c>
      <c r="E7" s="34">
        <f>E8+E11+E14+E19+E28</f>
        <v>113396</v>
      </c>
      <c r="F7" s="34">
        <f>E7/C7%</f>
        <v>117.40904102213662</v>
      </c>
      <c r="G7" s="34">
        <f>G8+G11+G14+G19+G28</f>
        <v>134131</v>
      </c>
      <c r="H7" s="34">
        <f>G7/E7%</f>
        <v>118.28547744188508</v>
      </c>
      <c r="I7" s="34">
        <f>I8+I11+I14+I19+I28</f>
        <v>153724</v>
      </c>
      <c r="J7" s="34">
        <f>I7/G7%</f>
        <v>114.60736146006516</v>
      </c>
    </row>
    <row r="8" spans="1:10" s="33" customFormat="1" x14ac:dyDescent="0.25">
      <c r="A8" s="30" t="s">
        <v>69</v>
      </c>
      <c r="B8" s="27">
        <f>B9+B10</f>
        <v>50371.31</v>
      </c>
      <c r="C8" s="27">
        <f>C9+C10</f>
        <v>65971</v>
      </c>
      <c r="D8" s="34">
        <f>C8/B8%</f>
        <v>130.96939507826974</v>
      </c>
      <c r="E8" s="27">
        <f>E10</f>
        <v>72684</v>
      </c>
      <c r="F8" s="34">
        <f t="shared" ref="F8:F61" si="0">E8/C8%</f>
        <v>110.17568325476346</v>
      </c>
      <c r="G8" s="27">
        <f>G10</f>
        <v>84313</v>
      </c>
      <c r="H8" s="34">
        <f t="shared" ref="H8:H61" si="1">G8/E8%</f>
        <v>115.99939463981069</v>
      </c>
      <c r="I8" s="27">
        <f>I9+I10</f>
        <v>97803</v>
      </c>
      <c r="J8" s="34">
        <f t="shared" ref="J8:J61" si="2">I8/G8%</f>
        <v>115.99990511546262</v>
      </c>
    </row>
    <row r="9" spans="1:10" s="33" customFormat="1" x14ac:dyDescent="0.25">
      <c r="A9" s="32" t="s">
        <v>68</v>
      </c>
      <c r="B9" s="29"/>
      <c r="C9" s="29"/>
      <c r="D9" s="29"/>
      <c r="E9" s="29"/>
      <c r="F9" s="34"/>
      <c r="G9" s="29"/>
      <c r="H9" s="41"/>
      <c r="I9" s="29"/>
      <c r="J9" s="34"/>
    </row>
    <row r="10" spans="1:10" s="33" customFormat="1" x14ac:dyDescent="0.25">
      <c r="A10" s="32" t="s">
        <v>67</v>
      </c>
      <c r="B10" s="29">
        <v>50371.31</v>
      </c>
      <c r="C10" s="29">
        <v>65971</v>
      </c>
      <c r="D10" s="41">
        <f>C10/B10%</f>
        <v>130.96939507826974</v>
      </c>
      <c r="E10" s="29">
        <v>72684</v>
      </c>
      <c r="F10" s="41">
        <f t="shared" si="0"/>
        <v>110.17568325476346</v>
      </c>
      <c r="G10" s="29">
        <v>84313</v>
      </c>
      <c r="H10" s="41">
        <f t="shared" si="1"/>
        <v>115.99939463981069</v>
      </c>
      <c r="I10" s="29">
        <v>97803</v>
      </c>
      <c r="J10" s="41">
        <f t="shared" si="2"/>
        <v>115.99990511546262</v>
      </c>
    </row>
    <row r="11" spans="1:10" s="33" customFormat="1" ht="31.5" x14ac:dyDescent="0.25">
      <c r="A11" s="30" t="s">
        <v>66</v>
      </c>
      <c r="B11" s="27">
        <f>B12+B13</f>
        <v>9304.6</v>
      </c>
      <c r="C11" s="27">
        <f>C12+C13</f>
        <v>9487</v>
      </c>
      <c r="D11" s="34">
        <f t="shared" ref="D11:D12" si="3">C11/B11%</f>
        <v>101.96032070158846</v>
      </c>
      <c r="E11" s="27">
        <f>E12+E13</f>
        <v>10238</v>
      </c>
      <c r="F11" s="34">
        <f t="shared" si="0"/>
        <v>107.91609570991884</v>
      </c>
      <c r="G11" s="27">
        <f>G12+G13</f>
        <v>13834</v>
      </c>
      <c r="H11" s="34">
        <f t="shared" si="1"/>
        <v>135.12404766555969</v>
      </c>
      <c r="I11" s="27">
        <f>I12+I13</f>
        <v>14396</v>
      </c>
      <c r="J11" s="34">
        <f t="shared" si="2"/>
        <v>104.06245482145438</v>
      </c>
    </row>
    <row r="12" spans="1:10" s="33" customFormat="1" x14ac:dyDescent="0.25">
      <c r="A12" s="32" t="s">
        <v>65</v>
      </c>
      <c r="B12" s="29">
        <v>9304.6</v>
      </c>
      <c r="C12" s="29">
        <v>9487</v>
      </c>
      <c r="D12" s="41">
        <f t="shared" si="3"/>
        <v>101.96032070158846</v>
      </c>
      <c r="E12" s="29">
        <v>10238</v>
      </c>
      <c r="F12" s="41">
        <f t="shared" si="0"/>
        <v>107.91609570991884</v>
      </c>
      <c r="G12" s="29">
        <v>13834</v>
      </c>
      <c r="H12" s="41">
        <f t="shared" si="1"/>
        <v>135.12404766555969</v>
      </c>
      <c r="I12" s="29">
        <v>14396</v>
      </c>
      <c r="J12" s="41">
        <f t="shared" si="2"/>
        <v>104.06245482145438</v>
      </c>
    </row>
    <row r="13" spans="1:10" s="33" customFormat="1" x14ac:dyDescent="0.25">
      <c r="A13" s="32" t="s">
        <v>64</v>
      </c>
      <c r="B13" s="29"/>
      <c r="C13" s="29"/>
      <c r="D13" s="29"/>
      <c r="E13" s="29"/>
      <c r="F13" s="34"/>
      <c r="G13" s="29"/>
      <c r="H13" s="41"/>
      <c r="I13" s="29"/>
      <c r="J13" s="34"/>
    </row>
    <row r="14" spans="1:10" s="33" customFormat="1" x14ac:dyDescent="0.25">
      <c r="A14" s="30" t="s">
        <v>63</v>
      </c>
      <c r="B14" s="27">
        <f>B15+B16+B17+B18</f>
        <v>9936.5000000000018</v>
      </c>
      <c r="C14" s="27">
        <f>C15+C16+C17+C18</f>
        <v>14318</v>
      </c>
      <c r="D14" s="34">
        <f>C14/B14%</f>
        <v>144.09500327076935</v>
      </c>
      <c r="E14" s="27">
        <f>E15+E16+E17+E18</f>
        <v>12568</v>
      </c>
      <c r="F14" s="34">
        <f t="shared" si="0"/>
        <v>87.777622572985052</v>
      </c>
      <c r="G14" s="27">
        <f>G15+G16+G17+G18</f>
        <v>14887</v>
      </c>
      <c r="H14" s="34">
        <f t="shared" si="1"/>
        <v>118.45162316995544</v>
      </c>
      <c r="I14" s="27">
        <f>I15+I16+I17+I18</f>
        <v>16618</v>
      </c>
      <c r="J14" s="34">
        <f t="shared" si="2"/>
        <v>111.62759454557667</v>
      </c>
    </row>
    <row r="15" spans="1:10" s="33" customFormat="1" ht="31.5" x14ac:dyDescent="0.25">
      <c r="A15" s="32" t="s">
        <v>62</v>
      </c>
      <c r="B15" s="29">
        <v>9209.6</v>
      </c>
      <c r="C15" s="29">
        <v>13643</v>
      </c>
      <c r="D15" s="29"/>
      <c r="E15" s="29">
        <v>11884</v>
      </c>
      <c r="F15" s="34"/>
      <c r="G15" s="29">
        <v>14142</v>
      </c>
      <c r="H15" s="41"/>
      <c r="I15" s="29">
        <v>15839</v>
      </c>
      <c r="J15" s="34"/>
    </row>
    <row r="16" spans="1:10" s="33" customFormat="1" ht="31.5" x14ac:dyDescent="0.25">
      <c r="A16" s="32" t="s">
        <v>61</v>
      </c>
      <c r="B16" s="29">
        <v>6.1</v>
      </c>
      <c r="C16" s="29"/>
      <c r="D16" s="41">
        <f t="shared" ref="D16:D21" si="4">C16/B16%</f>
        <v>0</v>
      </c>
      <c r="E16" s="29"/>
      <c r="F16" s="41"/>
      <c r="G16" s="29">
        <v>0</v>
      </c>
      <c r="H16" s="41"/>
      <c r="I16" s="29">
        <v>0</v>
      </c>
      <c r="J16" s="41"/>
    </row>
    <row r="17" spans="1:10" s="33" customFormat="1" x14ac:dyDescent="0.25">
      <c r="A17" s="32" t="s">
        <v>60</v>
      </c>
      <c r="B17" s="29">
        <v>318.7</v>
      </c>
      <c r="C17" s="29">
        <v>145</v>
      </c>
      <c r="D17" s="41">
        <f t="shared" si="4"/>
        <v>45.497332914967053</v>
      </c>
      <c r="E17" s="29">
        <v>382</v>
      </c>
      <c r="F17" s="41">
        <f t="shared" si="0"/>
        <v>263.44827586206895</v>
      </c>
      <c r="G17" s="29">
        <v>416</v>
      </c>
      <c r="H17" s="41">
        <f t="shared" si="1"/>
        <v>108.90052356020942</v>
      </c>
      <c r="I17" s="29">
        <v>420</v>
      </c>
      <c r="J17" s="41">
        <f t="shared" si="2"/>
        <v>100.96153846153845</v>
      </c>
    </row>
    <row r="18" spans="1:10" s="33" customFormat="1" ht="31.5" x14ac:dyDescent="0.25">
      <c r="A18" s="32" t="s">
        <v>59</v>
      </c>
      <c r="B18" s="29">
        <v>402.1</v>
      </c>
      <c r="C18" s="29">
        <v>530</v>
      </c>
      <c r="D18" s="41">
        <f t="shared" si="4"/>
        <v>131.80800795821935</v>
      </c>
      <c r="E18" s="29">
        <v>302</v>
      </c>
      <c r="F18" s="41">
        <f t="shared" si="0"/>
        <v>56.981132075471699</v>
      </c>
      <c r="G18" s="29">
        <v>329</v>
      </c>
      <c r="H18" s="41">
        <f t="shared" si="1"/>
        <v>108.94039735099338</v>
      </c>
      <c r="I18" s="29">
        <v>359</v>
      </c>
      <c r="J18" s="41">
        <f t="shared" si="2"/>
        <v>109.11854103343465</v>
      </c>
    </row>
    <row r="19" spans="1:10" s="33" customFormat="1" x14ac:dyDescent="0.25">
      <c r="A19" s="30" t="s">
        <v>58</v>
      </c>
      <c r="B19" s="27">
        <f>B20+B21+B22+B23+B24</f>
        <v>2554.1</v>
      </c>
      <c r="C19" s="27">
        <f>C20+C21+C22+C23+C24</f>
        <v>3098</v>
      </c>
      <c r="D19" s="34">
        <f t="shared" si="4"/>
        <v>121.29517246779687</v>
      </c>
      <c r="E19" s="27">
        <f>E20+E21+E22+E23+E24</f>
        <v>2602</v>
      </c>
      <c r="F19" s="34">
        <f t="shared" si="0"/>
        <v>83.989670755326017</v>
      </c>
      <c r="G19" s="27">
        <f>G20+G21+G22+G23+G24</f>
        <v>2732</v>
      </c>
      <c r="H19" s="34">
        <f t="shared" si="1"/>
        <v>104.99615680245965</v>
      </c>
      <c r="I19" s="27">
        <f>I20+I21+I22+I23+I24</f>
        <v>2869</v>
      </c>
      <c r="J19" s="34">
        <f t="shared" si="2"/>
        <v>105.01464128843338</v>
      </c>
    </row>
    <row r="20" spans="1:10" s="33" customFormat="1" x14ac:dyDescent="0.25">
      <c r="A20" s="32" t="s">
        <v>57</v>
      </c>
      <c r="B20" s="29">
        <v>295.2</v>
      </c>
      <c r="C20" s="29">
        <v>471</v>
      </c>
      <c r="D20" s="41">
        <f t="shared" si="4"/>
        <v>159.55284552845529</v>
      </c>
      <c r="E20" s="29">
        <v>706</v>
      </c>
      <c r="F20" s="41">
        <f t="shared" si="0"/>
        <v>149.89384288747345</v>
      </c>
      <c r="G20" s="29">
        <v>741</v>
      </c>
      <c r="H20" s="41">
        <f>G20/E20%</f>
        <v>104.95750708215299</v>
      </c>
      <c r="I20" s="29">
        <v>778</v>
      </c>
      <c r="J20" s="41">
        <f t="shared" si="2"/>
        <v>104.99325236167341</v>
      </c>
    </row>
    <row r="21" spans="1:10" s="33" customFormat="1" x14ac:dyDescent="0.25">
      <c r="A21" s="32" t="s">
        <v>56</v>
      </c>
      <c r="B21" s="29">
        <v>1108.8</v>
      </c>
      <c r="C21" s="29">
        <v>1111</v>
      </c>
      <c r="D21" s="41">
        <f t="shared" si="4"/>
        <v>100.19841269841271</v>
      </c>
      <c r="E21" s="29">
        <v>0</v>
      </c>
      <c r="F21" s="41">
        <f t="shared" si="0"/>
        <v>0</v>
      </c>
      <c r="G21" s="29">
        <v>0</v>
      </c>
      <c r="H21" s="41" t="e">
        <f t="shared" si="1"/>
        <v>#DIV/0!</v>
      </c>
      <c r="I21" s="29">
        <v>0</v>
      </c>
      <c r="J21" s="41" t="e">
        <f t="shared" si="2"/>
        <v>#DIV/0!</v>
      </c>
    </row>
    <row r="22" spans="1:10" s="33" customFormat="1" x14ac:dyDescent="0.25">
      <c r="A22" s="32" t="s">
        <v>55</v>
      </c>
      <c r="B22" s="29"/>
      <c r="C22" s="29"/>
      <c r="D22" s="29"/>
      <c r="E22" s="29"/>
      <c r="F22" s="34"/>
      <c r="G22" s="29"/>
      <c r="H22" s="41"/>
      <c r="I22" s="29"/>
      <c r="J22" s="34"/>
    </row>
    <row r="23" spans="1:10" s="33" customFormat="1" x14ac:dyDescent="0.25">
      <c r="A23" s="32" t="s">
        <v>54</v>
      </c>
      <c r="B23" s="29"/>
      <c r="C23" s="29"/>
      <c r="D23" s="29"/>
      <c r="E23" s="29"/>
      <c r="F23" s="34"/>
      <c r="G23" s="29"/>
      <c r="H23" s="41"/>
      <c r="I23" s="29"/>
      <c r="J23" s="34"/>
    </row>
    <row r="24" spans="1:10" s="33" customFormat="1" x14ac:dyDescent="0.25">
      <c r="A24" s="32" t="s">
        <v>53</v>
      </c>
      <c r="B24" s="29">
        <v>1150.0999999999999</v>
      </c>
      <c r="C24" s="29">
        <v>1516</v>
      </c>
      <c r="D24" s="41">
        <f>C24/B24%</f>
        <v>131.81462481523346</v>
      </c>
      <c r="E24" s="29">
        <v>1896</v>
      </c>
      <c r="F24" s="41">
        <f t="shared" si="0"/>
        <v>125.06596306068602</v>
      </c>
      <c r="G24" s="29">
        <v>1991</v>
      </c>
      <c r="H24" s="41">
        <f t="shared" si="1"/>
        <v>105.01054852320675</v>
      </c>
      <c r="I24" s="29">
        <v>2091</v>
      </c>
      <c r="J24" s="41">
        <f t="shared" si="2"/>
        <v>105.02260170768459</v>
      </c>
    </row>
    <row r="25" spans="1:10" s="33" customFormat="1" ht="31.5" hidden="1" x14ac:dyDescent="0.25">
      <c r="A25" s="30" t="s">
        <v>52</v>
      </c>
      <c r="B25" s="27"/>
      <c r="C25" s="27"/>
      <c r="D25" s="27"/>
      <c r="E25" s="27"/>
      <c r="F25" s="34"/>
      <c r="G25" s="27"/>
      <c r="H25" s="41"/>
      <c r="I25" s="27"/>
      <c r="J25" s="34"/>
    </row>
    <row r="26" spans="1:10" s="33" customFormat="1" hidden="1" x14ac:dyDescent="0.25">
      <c r="A26" s="32" t="s">
        <v>51</v>
      </c>
      <c r="B26" s="29"/>
      <c r="C26" s="29"/>
      <c r="D26" s="29"/>
      <c r="E26" s="29"/>
      <c r="F26" s="34"/>
      <c r="G26" s="29"/>
      <c r="H26" s="41"/>
      <c r="I26" s="29"/>
      <c r="J26" s="34"/>
    </row>
    <row r="27" spans="1:10" s="33" customFormat="1" ht="31.5" hidden="1" x14ac:dyDescent="0.25">
      <c r="A27" s="32" t="s">
        <v>50</v>
      </c>
      <c r="B27" s="29"/>
      <c r="C27" s="29"/>
      <c r="D27" s="29"/>
      <c r="E27" s="29"/>
      <c r="F27" s="34"/>
      <c r="G27" s="29"/>
      <c r="H27" s="41"/>
      <c r="I27" s="29"/>
      <c r="J27" s="34"/>
    </row>
    <row r="28" spans="1:10" s="33" customFormat="1" x14ac:dyDescent="0.25">
      <c r="A28" s="30" t="s">
        <v>49</v>
      </c>
      <c r="B28" s="27">
        <v>4740.84</v>
      </c>
      <c r="C28" s="27">
        <v>3708</v>
      </c>
      <c r="D28" s="34">
        <f>C28/B28%</f>
        <v>78.21398739463892</v>
      </c>
      <c r="E28" s="27">
        <v>15304</v>
      </c>
      <c r="F28" s="34">
        <f t="shared" si="0"/>
        <v>412.72923408845742</v>
      </c>
      <c r="G28" s="27">
        <v>18365</v>
      </c>
      <c r="H28" s="34">
        <f t="shared" si="1"/>
        <v>120.00130684788292</v>
      </c>
      <c r="I28" s="27">
        <v>22038</v>
      </c>
      <c r="J28" s="34">
        <f t="shared" si="2"/>
        <v>120</v>
      </c>
    </row>
    <row r="29" spans="1:10" s="33" customFormat="1" ht="31.5" x14ac:dyDescent="0.25">
      <c r="A29" s="30" t="s">
        <v>48</v>
      </c>
      <c r="B29" s="27"/>
      <c r="C29" s="27"/>
      <c r="D29" s="27"/>
      <c r="E29" s="27"/>
      <c r="F29" s="34"/>
      <c r="G29" s="27"/>
      <c r="H29" s="41"/>
      <c r="I29" s="27"/>
      <c r="J29" s="34"/>
    </row>
    <row r="30" spans="1:10" s="33" customFormat="1" x14ac:dyDescent="0.25">
      <c r="A30" s="30" t="s">
        <v>47</v>
      </c>
      <c r="B30" s="34">
        <f>B31+B35+B39+B40+B41+B42+B43</f>
        <v>4099.8</v>
      </c>
      <c r="C30" s="34">
        <f>C31+C35+C39+C40+C41+C42+C43</f>
        <v>3752</v>
      </c>
      <c r="D30" s="34">
        <f t="shared" ref="D30:D33" si="5">C30/B30%</f>
        <v>91.516659349236534</v>
      </c>
      <c r="E30" s="34">
        <f>E31+E35+E39+E40+E41+E42+E43</f>
        <v>3990</v>
      </c>
      <c r="F30" s="34">
        <f t="shared" si="0"/>
        <v>106.34328358208954</v>
      </c>
      <c r="G30" s="34">
        <f>G31+G35+G39+G40+G41+G42+G43</f>
        <v>4153</v>
      </c>
      <c r="H30" s="34">
        <f t="shared" si="1"/>
        <v>104.08521303258146</v>
      </c>
      <c r="I30" s="34">
        <f>I31+I35+I39+I40+I41+I42+I43</f>
        <v>4308</v>
      </c>
      <c r="J30" s="34">
        <f t="shared" si="2"/>
        <v>103.73224175294968</v>
      </c>
    </row>
    <row r="31" spans="1:10" s="18" customFormat="1" x14ac:dyDescent="0.2">
      <c r="A31" s="30" t="s">
        <v>46</v>
      </c>
      <c r="B31" s="27">
        <f>B32+B33+B34</f>
        <v>2815.3</v>
      </c>
      <c r="C31" s="27">
        <f>C32+C33+C34</f>
        <v>2378</v>
      </c>
      <c r="D31" s="34">
        <f t="shared" si="5"/>
        <v>84.467019500586076</v>
      </c>
      <c r="E31" s="27">
        <f>E32+E33+E34</f>
        <v>3185</v>
      </c>
      <c r="F31" s="34">
        <f t="shared" si="0"/>
        <v>133.93608074011775</v>
      </c>
      <c r="G31" s="27">
        <f>G32+G33+G34</f>
        <v>3309</v>
      </c>
      <c r="H31" s="34">
        <f t="shared" si="1"/>
        <v>103.89324960753532</v>
      </c>
      <c r="I31" s="27">
        <f>I32+I33+I34</f>
        <v>3438</v>
      </c>
      <c r="J31" s="34">
        <f t="shared" si="2"/>
        <v>103.89845874886672</v>
      </c>
    </row>
    <row r="32" spans="1:10" s="18" customFormat="1" x14ac:dyDescent="0.25">
      <c r="A32" s="31" t="s">
        <v>45</v>
      </c>
      <c r="B32" s="29">
        <v>2663.4</v>
      </c>
      <c r="C32" s="29">
        <v>2200</v>
      </c>
      <c r="D32" s="41">
        <f t="shared" si="5"/>
        <v>82.601186453405418</v>
      </c>
      <c r="E32" s="29">
        <v>3000</v>
      </c>
      <c r="F32" s="41">
        <f t="shared" si="0"/>
        <v>136.36363636363637</v>
      </c>
      <c r="G32" s="29">
        <v>3120</v>
      </c>
      <c r="H32" s="41">
        <f t="shared" si="1"/>
        <v>104</v>
      </c>
      <c r="I32" s="29">
        <v>3245</v>
      </c>
      <c r="J32" s="41">
        <f t="shared" si="2"/>
        <v>104.00641025641026</v>
      </c>
    </row>
    <row r="33" spans="1:10" s="18" customFormat="1" x14ac:dyDescent="0.25">
      <c r="A33" s="31" t="s">
        <v>44</v>
      </c>
      <c r="B33" s="29">
        <v>151.9</v>
      </c>
      <c r="C33" s="29">
        <v>178</v>
      </c>
      <c r="D33" s="41">
        <f t="shared" si="5"/>
        <v>117.1823568136932</v>
      </c>
      <c r="E33" s="29">
        <v>185</v>
      </c>
      <c r="F33" s="41">
        <f t="shared" si="0"/>
        <v>103.93258426966293</v>
      </c>
      <c r="G33" s="29">
        <v>189</v>
      </c>
      <c r="H33" s="41">
        <f t="shared" si="1"/>
        <v>102.16216216216216</v>
      </c>
      <c r="I33" s="29">
        <v>193</v>
      </c>
      <c r="J33" s="41">
        <f t="shared" si="2"/>
        <v>102.11640211640213</v>
      </c>
    </row>
    <row r="34" spans="1:10" s="18" customFormat="1" x14ac:dyDescent="0.25">
      <c r="A34" s="31" t="s">
        <v>43</v>
      </c>
      <c r="B34" s="29"/>
      <c r="C34" s="29"/>
      <c r="D34" s="29"/>
      <c r="E34" s="29"/>
      <c r="F34" s="34"/>
      <c r="G34" s="29"/>
      <c r="H34" s="41"/>
      <c r="I34" s="29"/>
      <c r="J34" s="34"/>
    </row>
    <row r="35" spans="1:10" s="18" customFormat="1" x14ac:dyDescent="0.2">
      <c r="A35" s="30" t="s">
        <v>42</v>
      </c>
      <c r="B35" s="27">
        <f>B36</f>
        <v>624</v>
      </c>
      <c r="C35" s="27">
        <f>C36</f>
        <v>306</v>
      </c>
      <c r="D35" s="34">
        <f t="shared" ref="D35:D36" si="6">C35/B35%</f>
        <v>49.03846153846154</v>
      </c>
      <c r="E35" s="27">
        <f>E36+E37+E38</f>
        <v>0</v>
      </c>
      <c r="F35" s="34">
        <f t="shared" si="0"/>
        <v>0</v>
      </c>
      <c r="G35" s="27">
        <f>G36+G37+G38</f>
        <v>0</v>
      </c>
      <c r="H35" s="34" t="e">
        <f t="shared" si="1"/>
        <v>#DIV/0!</v>
      </c>
      <c r="I35" s="27">
        <f>I36+I37+I38</f>
        <v>0</v>
      </c>
      <c r="J35" s="34" t="e">
        <f t="shared" si="2"/>
        <v>#DIV/0!</v>
      </c>
    </row>
    <row r="36" spans="1:10" s="18" customFormat="1" x14ac:dyDescent="0.2">
      <c r="A36" s="32" t="s">
        <v>41</v>
      </c>
      <c r="B36" s="29">
        <v>624</v>
      </c>
      <c r="C36" s="29">
        <v>306</v>
      </c>
      <c r="D36" s="41">
        <f t="shared" si="6"/>
        <v>49.03846153846154</v>
      </c>
      <c r="E36" s="29">
        <v>0</v>
      </c>
      <c r="F36" s="41">
        <f t="shared" si="0"/>
        <v>0</v>
      </c>
      <c r="G36" s="29">
        <v>0</v>
      </c>
      <c r="H36" s="41" t="e">
        <f t="shared" si="1"/>
        <v>#DIV/0!</v>
      </c>
      <c r="I36" s="29">
        <v>0</v>
      </c>
      <c r="J36" s="41" t="e">
        <f t="shared" si="2"/>
        <v>#DIV/0!</v>
      </c>
    </row>
    <row r="37" spans="1:10" s="18" customFormat="1" x14ac:dyDescent="0.25">
      <c r="A37" s="31" t="s">
        <v>40</v>
      </c>
      <c r="B37" s="29"/>
      <c r="C37" s="29"/>
      <c r="D37" s="29"/>
      <c r="E37" s="29"/>
      <c r="F37" s="34"/>
      <c r="G37" s="29"/>
      <c r="H37" s="34"/>
      <c r="I37" s="29"/>
      <c r="J37" s="34"/>
    </row>
    <row r="38" spans="1:10" s="18" customFormat="1" x14ac:dyDescent="0.25">
      <c r="A38" s="31" t="s">
        <v>39</v>
      </c>
      <c r="B38" s="29"/>
      <c r="C38" s="29"/>
      <c r="D38" s="29"/>
      <c r="E38" s="29"/>
      <c r="F38" s="34"/>
      <c r="G38" s="29"/>
      <c r="H38" s="34"/>
      <c r="I38" s="29"/>
      <c r="J38" s="34"/>
    </row>
    <row r="39" spans="1:10" s="18" customFormat="1" ht="31.5" x14ac:dyDescent="0.2">
      <c r="A39" s="30" t="s">
        <v>38</v>
      </c>
      <c r="B39" s="27">
        <v>224.1</v>
      </c>
      <c r="C39" s="27">
        <v>320</v>
      </c>
      <c r="D39" s="34">
        <f t="shared" ref="D39:D40" si="7">C39/B39%</f>
        <v>142.79339580544399</v>
      </c>
      <c r="E39" s="27">
        <v>320</v>
      </c>
      <c r="F39" s="34">
        <f t="shared" si="0"/>
        <v>100</v>
      </c>
      <c r="G39" s="27">
        <v>333</v>
      </c>
      <c r="H39" s="34">
        <f>G39/E39%</f>
        <v>104.0625</v>
      </c>
      <c r="I39" s="27">
        <v>346</v>
      </c>
      <c r="J39" s="34">
        <f t="shared" si="2"/>
        <v>103.9039039039039</v>
      </c>
    </row>
    <row r="40" spans="1:10" s="18" customFormat="1" ht="31.5" x14ac:dyDescent="0.2">
      <c r="A40" s="30" t="s">
        <v>37</v>
      </c>
      <c r="B40" s="27">
        <v>164.2</v>
      </c>
      <c r="C40" s="27">
        <v>300</v>
      </c>
      <c r="D40" s="34">
        <f t="shared" si="7"/>
        <v>182.70401948842877</v>
      </c>
      <c r="E40" s="27">
        <v>312</v>
      </c>
      <c r="F40" s="34">
        <f t="shared" si="0"/>
        <v>104</v>
      </c>
      <c r="G40" s="27">
        <v>324</v>
      </c>
      <c r="H40" s="34">
        <f t="shared" si="1"/>
        <v>103.84615384615384</v>
      </c>
      <c r="I40" s="27">
        <v>337</v>
      </c>
      <c r="J40" s="34">
        <f t="shared" si="2"/>
        <v>104.01234567901234</v>
      </c>
    </row>
    <row r="41" spans="1:10" s="18" customFormat="1" x14ac:dyDescent="0.2">
      <c r="A41" s="30" t="s">
        <v>36</v>
      </c>
      <c r="B41" s="27"/>
      <c r="C41" s="27"/>
      <c r="D41" s="27"/>
      <c r="E41" s="27"/>
      <c r="F41" s="34"/>
      <c r="G41" s="27"/>
      <c r="H41" s="41"/>
      <c r="I41" s="27"/>
      <c r="J41" s="34"/>
    </row>
    <row r="42" spans="1:10" s="18" customFormat="1" x14ac:dyDescent="0.2">
      <c r="A42" s="30" t="s">
        <v>35</v>
      </c>
      <c r="B42" s="27">
        <v>171.8</v>
      </c>
      <c r="C42" s="27">
        <v>210</v>
      </c>
      <c r="D42" s="34">
        <f t="shared" ref="D42:D44" si="8">C42/B42%</f>
        <v>122.23515715948777</v>
      </c>
      <c r="E42" s="27">
        <v>173</v>
      </c>
      <c r="F42" s="34">
        <f t="shared" si="0"/>
        <v>82.38095238095238</v>
      </c>
      <c r="G42" s="27">
        <v>187</v>
      </c>
      <c r="H42" s="34">
        <f t="shared" si="1"/>
        <v>108.09248554913295</v>
      </c>
      <c r="I42" s="27">
        <v>187</v>
      </c>
      <c r="J42" s="34">
        <f t="shared" si="2"/>
        <v>100</v>
      </c>
    </row>
    <row r="43" spans="1:10" s="18" customFormat="1" x14ac:dyDescent="0.2">
      <c r="A43" s="30" t="s">
        <v>34</v>
      </c>
      <c r="B43" s="27">
        <v>100.4</v>
      </c>
      <c r="C43" s="27">
        <v>238</v>
      </c>
      <c r="D43" s="34">
        <f t="shared" si="8"/>
        <v>237.05179282868525</v>
      </c>
      <c r="E43" s="27"/>
      <c r="F43" s="34">
        <f t="shared" si="0"/>
        <v>0</v>
      </c>
      <c r="G43" s="27"/>
      <c r="H43" s="34" t="e">
        <f t="shared" si="1"/>
        <v>#DIV/0!</v>
      </c>
      <c r="I43" s="27"/>
      <c r="J43" s="34" t="e">
        <f t="shared" si="2"/>
        <v>#DIV/0!</v>
      </c>
    </row>
    <row r="44" spans="1:10" s="18" customFormat="1" x14ac:dyDescent="0.2">
      <c r="A44" s="14" t="s">
        <v>33</v>
      </c>
      <c r="B44" s="27">
        <f>B30+B7</f>
        <v>81007.150000000009</v>
      </c>
      <c r="C44" s="27">
        <f>C30+C7</f>
        <v>100334</v>
      </c>
      <c r="D44" s="34">
        <f t="shared" si="8"/>
        <v>123.85820264013731</v>
      </c>
      <c r="E44" s="27">
        <f>E30+E7</f>
        <v>117386</v>
      </c>
      <c r="F44" s="34">
        <f t="shared" si="0"/>
        <v>116.99523591205374</v>
      </c>
      <c r="G44" s="27">
        <f>G30+G7</f>
        <v>138284</v>
      </c>
      <c r="H44" s="34">
        <f t="shared" si="1"/>
        <v>117.80280442301468</v>
      </c>
      <c r="I44" s="27">
        <f>I30+I7</f>
        <v>158032</v>
      </c>
      <c r="J44" s="34">
        <f t="shared" si="2"/>
        <v>114.28075554655636</v>
      </c>
    </row>
    <row r="45" spans="1:10" s="18" customFormat="1" x14ac:dyDescent="0.2">
      <c r="A45" s="14"/>
      <c r="B45" s="27"/>
      <c r="C45" s="27"/>
      <c r="D45" s="27"/>
      <c r="E45" s="27"/>
      <c r="F45" s="34"/>
      <c r="G45" s="27"/>
      <c r="H45" s="41"/>
      <c r="I45" s="27"/>
      <c r="J45" s="34"/>
    </row>
    <row r="46" spans="1:10" s="18" customFormat="1" ht="31.5" x14ac:dyDescent="0.2">
      <c r="A46" s="14" t="s">
        <v>32</v>
      </c>
      <c r="B46" s="29"/>
      <c r="C46" s="29"/>
      <c r="D46" s="29"/>
      <c r="E46" s="29"/>
      <c r="F46" s="34"/>
      <c r="G46" s="29"/>
      <c r="H46" s="41"/>
      <c r="I46" s="29"/>
      <c r="J46" s="34"/>
    </row>
    <row r="47" spans="1:10" s="18" customFormat="1" ht="31.5" x14ac:dyDescent="0.2">
      <c r="A47" s="14" t="s">
        <v>31</v>
      </c>
      <c r="B47" s="29"/>
      <c r="C47" s="29"/>
      <c r="D47" s="29"/>
      <c r="E47" s="29"/>
      <c r="F47" s="34"/>
      <c r="G47" s="29"/>
      <c r="H47" s="41"/>
      <c r="I47" s="29"/>
      <c r="J47" s="34"/>
    </row>
    <row r="48" spans="1:10" s="18" customFormat="1" x14ac:dyDescent="0.2">
      <c r="A48" s="20"/>
      <c r="B48" s="19"/>
      <c r="C48" s="19"/>
      <c r="D48" s="27"/>
      <c r="E48" s="28"/>
      <c r="F48" s="34"/>
      <c r="G48" s="28"/>
      <c r="H48" s="41"/>
      <c r="I48" s="28"/>
      <c r="J48" s="34"/>
    </row>
    <row r="49" spans="1:10" s="18" customFormat="1" x14ac:dyDescent="0.2">
      <c r="A49" s="17" t="s">
        <v>30</v>
      </c>
      <c r="B49" s="16">
        <f>B50+B104</f>
        <v>815943.87</v>
      </c>
      <c r="C49" s="16">
        <f>C50+C104</f>
        <v>910468.77000000014</v>
      </c>
      <c r="D49" s="34">
        <f t="shared" ref="D49:D50" si="9">C49/B49%</f>
        <v>111.58473069967425</v>
      </c>
      <c r="E49" s="16">
        <f>E50+E104</f>
        <v>1030517.513</v>
      </c>
      <c r="F49" s="34">
        <f t="shared" si="0"/>
        <v>113.18537735237199</v>
      </c>
      <c r="G49" s="16">
        <f>G50+G104</f>
        <v>582928.93900000001</v>
      </c>
      <c r="H49" s="34">
        <f t="shared" si="1"/>
        <v>56.566621299137495</v>
      </c>
      <c r="I49" s="16">
        <f>I50+I104</f>
        <v>664604.24199999997</v>
      </c>
      <c r="J49" s="34">
        <f t="shared" si="2"/>
        <v>114.01119373831601</v>
      </c>
    </row>
    <row r="50" spans="1:10" s="18" customFormat="1" ht="31.5" x14ac:dyDescent="0.2">
      <c r="A50" s="20" t="s">
        <v>29</v>
      </c>
      <c r="B50" s="16">
        <f>B52+B56+B80+B96</f>
        <v>815943.87</v>
      </c>
      <c r="C50" s="16">
        <f>C52+C56+C80+C96</f>
        <v>910468.77000000014</v>
      </c>
      <c r="D50" s="41">
        <f t="shared" si="9"/>
        <v>111.58473069967425</v>
      </c>
      <c r="E50" s="16">
        <f>E52+E56+E80+E96</f>
        <v>1030517.513</v>
      </c>
      <c r="F50" s="34">
        <f t="shared" si="0"/>
        <v>113.18537735237199</v>
      </c>
      <c r="G50" s="16">
        <f>G52+G56+G80+G96</f>
        <v>582928.93900000001</v>
      </c>
      <c r="H50" s="34">
        <f t="shared" si="1"/>
        <v>56.566621299137495</v>
      </c>
      <c r="I50" s="16">
        <f>I52+I56+I80+I96</f>
        <v>664604.24199999997</v>
      </c>
      <c r="J50" s="34">
        <f t="shared" si="2"/>
        <v>114.01119373831601</v>
      </c>
    </row>
    <row r="51" spans="1:10" s="18" customFormat="1" x14ac:dyDescent="0.2">
      <c r="A51" s="20" t="s">
        <v>28</v>
      </c>
      <c r="B51" s="19"/>
      <c r="C51" s="19"/>
      <c r="D51" s="19"/>
      <c r="E51" s="19"/>
      <c r="F51" s="34"/>
      <c r="G51" s="19"/>
      <c r="H51" s="41"/>
      <c r="I51" s="19"/>
      <c r="J51" s="34"/>
    </row>
    <row r="52" spans="1:10" s="26" customFormat="1" x14ac:dyDescent="0.2">
      <c r="A52" s="22" t="s">
        <v>27</v>
      </c>
      <c r="B52" s="25">
        <f>B53+B54+B55</f>
        <v>164488</v>
      </c>
      <c r="C52" s="25">
        <f>C53+C54+C55</f>
        <v>159172.6</v>
      </c>
      <c r="D52" s="41">
        <f t="shared" ref="D52:D105" si="10">C52/B52%</f>
        <v>96.768518068187348</v>
      </c>
      <c r="E52" s="25">
        <f>E53+E54+E55</f>
        <v>205059</v>
      </c>
      <c r="F52" s="41">
        <f t="shared" si="0"/>
        <v>128.82807719419046</v>
      </c>
      <c r="G52" s="25">
        <f>G53+G54+G55</f>
        <v>65938.600000000006</v>
      </c>
      <c r="H52" s="41">
        <f t="shared" si="1"/>
        <v>32.155916102194979</v>
      </c>
      <c r="I52" s="25">
        <f>I53+I54+I55</f>
        <v>65938.600000000006</v>
      </c>
      <c r="J52" s="41">
        <f t="shared" si="2"/>
        <v>100</v>
      </c>
    </row>
    <row r="53" spans="1:10" s="18" customFormat="1" x14ac:dyDescent="0.2">
      <c r="A53" s="20" t="s">
        <v>26</v>
      </c>
      <c r="B53" s="19">
        <v>123782</v>
      </c>
      <c r="C53" s="19">
        <v>121135</v>
      </c>
      <c r="D53" s="41">
        <f t="shared" si="10"/>
        <v>97.861563070559541</v>
      </c>
      <c r="E53" s="19">
        <v>186442</v>
      </c>
      <c r="F53" s="41">
        <f t="shared" si="0"/>
        <v>153.91257687703802</v>
      </c>
      <c r="G53" s="19">
        <v>65938.600000000006</v>
      </c>
      <c r="H53" s="41">
        <f t="shared" si="1"/>
        <v>35.366816489846713</v>
      </c>
      <c r="I53" s="19">
        <v>65938.600000000006</v>
      </c>
      <c r="J53" s="41">
        <f t="shared" si="2"/>
        <v>100</v>
      </c>
    </row>
    <row r="54" spans="1:10" s="18" customFormat="1" x14ac:dyDescent="0.2">
      <c r="A54" s="20" t="s">
        <v>25</v>
      </c>
      <c r="B54" s="19">
        <v>40706</v>
      </c>
      <c r="C54" s="19">
        <v>38037.599999999999</v>
      </c>
      <c r="D54" s="41">
        <f t="shared" si="10"/>
        <v>93.444701026875634</v>
      </c>
      <c r="E54" s="19">
        <v>18617</v>
      </c>
      <c r="F54" s="41">
        <f t="shared" si="0"/>
        <v>48.943676782972638</v>
      </c>
      <c r="G54" s="19">
        <v>0</v>
      </c>
      <c r="H54" s="41">
        <f t="shared" si="1"/>
        <v>0</v>
      </c>
      <c r="I54" s="19">
        <v>0</v>
      </c>
      <c r="J54" s="41" t="e">
        <f t="shared" si="2"/>
        <v>#DIV/0!</v>
      </c>
    </row>
    <row r="55" spans="1:10" s="18" customFormat="1" x14ac:dyDescent="0.2">
      <c r="A55" s="20" t="s">
        <v>90</v>
      </c>
      <c r="B55" s="21"/>
      <c r="C55" s="19"/>
      <c r="D55" s="34"/>
      <c r="E55" s="21"/>
      <c r="F55" s="41"/>
      <c r="G55" s="21"/>
      <c r="H55" s="41"/>
      <c r="I55" s="21"/>
      <c r="J55" s="41"/>
    </row>
    <row r="56" spans="1:10" s="26" customFormat="1" x14ac:dyDescent="0.2">
      <c r="A56" s="22" t="s">
        <v>24</v>
      </c>
      <c r="B56" s="25">
        <f>B57+B58+B59+B60+B61+B62+B63+B64+B65+B66+B67+B68+B69+B70+B71+B72+B73+B74+B75+B76+B77</f>
        <v>559853.52</v>
      </c>
      <c r="C56" s="25">
        <f>C57+C58+C59+C60+C61+C62+C63+C64+C65+C66+C67+C68+C69+C70+C71+C72+C73+C74+C75+C76+C77+C78</f>
        <v>611449.77000000014</v>
      </c>
      <c r="D56" s="41">
        <f t="shared" si="10"/>
        <v>109.21602672070368</v>
      </c>
      <c r="E56" s="25">
        <f>E57+E58+E59+E60+E61+E62+E63+E64+E65+E66+E67+E68+E69+E70+E71+E72+E73+E74+E75+E76+E77+E78+E79</f>
        <v>731412.6</v>
      </c>
      <c r="F56" s="41">
        <f t="shared" si="0"/>
        <v>119.61940880278682</v>
      </c>
      <c r="G56" s="25">
        <f>G57+G58+G59+G60+G61+G62+G63+G64+G65+G66+G67+G68+G69+G70+G71+G72+G73+G74+G75+G76+G77+G78+G79</f>
        <v>435299.67</v>
      </c>
      <c r="H56" s="41">
        <f t="shared" si="1"/>
        <v>59.514926322023982</v>
      </c>
      <c r="I56" s="25">
        <f>I57+I58+I59+I60+I61+I62+I63+I64+I65+I66+I67+I68+I69+I70+I71+I72+I73+I74+I75+I76+I77+I78+I79</f>
        <v>516960.04000000004</v>
      </c>
      <c r="J56" s="41">
        <f t="shared" si="2"/>
        <v>118.75957544373973</v>
      </c>
    </row>
    <row r="57" spans="1:10" s="18" customFormat="1" ht="47.25" x14ac:dyDescent="0.2">
      <c r="A57" s="20" t="s">
        <v>23</v>
      </c>
      <c r="B57" s="19">
        <v>1501.5</v>
      </c>
      <c r="C57" s="19">
        <v>1736.73</v>
      </c>
      <c r="D57" s="41">
        <f t="shared" si="10"/>
        <v>115.66633366633366</v>
      </c>
      <c r="E57" s="19">
        <v>2392.6</v>
      </c>
      <c r="F57" s="41">
        <f t="shared" si="0"/>
        <v>137.76464965769003</v>
      </c>
      <c r="G57" s="19">
        <v>2685.2</v>
      </c>
      <c r="H57" s="41">
        <f t="shared" si="1"/>
        <v>112.22937390286718</v>
      </c>
      <c r="I57" s="19">
        <v>3460.2</v>
      </c>
      <c r="J57" s="41">
        <f t="shared" si="2"/>
        <v>128.86190972739462</v>
      </c>
    </row>
    <row r="58" spans="1:10" s="18" customFormat="1" ht="63" x14ac:dyDescent="0.2">
      <c r="A58" s="20" t="s">
        <v>22</v>
      </c>
      <c r="B58" s="19">
        <v>18</v>
      </c>
      <c r="C58" s="19">
        <v>18</v>
      </c>
      <c r="D58" s="41">
        <f t="shared" si="10"/>
        <v>100</v>
      </c>
      <c r="E58" s="19">
        <v>287</v>
      </c>
      <c r="F58" s="41">
        <f t="shared" si="0"/>
        <v>1594.4444444444446</v>
      </c>
      <c r="G58" s="19">
        <v>173</v>
      </c>
      <c r="H58" s="41">
        <f t="shared" si="1"/>
        <v>60.278745644599304</v>
      </c>
      <c r="I58" s="19">
        <v>173</v>
      </c>
      <c r="J58" s="41">
        <f t="shared" si="2"/>
        <v>100</v>
      </c>
    </row>
    <row r="59" spans="1:10" s="18" customFormat="1" ht="31.5" x14ac:dyDescent="0.2">
      <c r="A59" s="20" t="s">
        <v>75</v>
      </c>
      <c r="B59" s="19">
        <v>4847.5</v>
      </c>
      <c r="C59" s="19">
        <v>6247.3</v>
      </c>
      <c r="D59" s="41">
        <f t="shared" si="10"/>
        <v>128.87674058793192</v>
      </c>
      <c r="E59" s="19">
        <v>4000</v>
      </c>
      <c r="F59" s="41">
        <f t="shared" si="0"/>
        <v>64.027659949098009</v>
      </c>
      <c r="G59" s="19">
        <v>4000</v>
      </c>
      <c r="H59" s="41">
        <f t="shared" si="1"/>
        <v>100</v>
      </c>
      <c r="I59" s="19">
        <v>4000</v>
      </c>
      <c r="J59" s="41">
        <f t="shared" si="2"/>
        <v>100</v>
      </c>
    </row>
    <row r="60" spans="1:10" s="18" customFormat="1" ht="31.5" x14ac:dyDescent="0.2">
      <c r="A60" s="20" t="s">
        <v>100</v>
      </c>
      <c r="B60" s="19">
        <v>310313</v>
      </c>
      <c r="C60" s="19">
        <v>344519.94</v>
      </c>
      <c r="D60" s="41">
        <f t="shared" si="10"/>
        <v>111.02336672972127</v>
      </c>
      <c r="E60" s="19">
        <v>415857</v>
      </c>
      <c r="F60" s="41">
        <f t="shared" si="0"/>
        <v>120.7062209519716</v>
      </c>
      <c r="G60" s="19">
        <v>273631.59999999998</v>
      </c>
      <c r="H60" s="41">
        <f t="shared" si="1"/>
        <v>65.799445482461522</v>
      </c>
      <c r="I60" s="19">
        <v>314758.65000000002</v>
      </c>
      <c r="J60" s="41">
        <f t="shared" si="2"/>
        <v>115.0300805901073</v>
      </c>
    </row>
    <row r="61" spans="1:10" s="18" customFormat="1" x14ac:dyDescent="0.2">
      <c r="A61" s="20" t="s">
        <v>76</v>
      </c>
      <c r="B61" s="19">
        <v>190717</v>
      </c>
      <c r="C61" s="19">
        <v>207393.1</v>
      </c>
      <c r="D61" s="41">
        <f t="shared" si="10"/>
        <v>108.74389802691947</v>
      </c>
      <c r="E61" s="19">
        <v>253818</v>
      </c>
      <c r="F61" s="41">
        <f t="shared" si="0"/>
        <v>122.38497809232804</v>
      </c>
      <c r="G61" s="19">
        <v>99751.87</v>
      </c>
      <c r="H61" s="41">
        <f t="shared" si="1"/>
        <v>39.300550000393983</v>
      </c>
      <c r="I61" s="19">
        <v>139510.19</v>
      </c>
      <c r="J61" s="41">
        <f t="shared" si="2"/>
        <v>139.85721771431454</v>
      </c>
    </row>
    <row r="62" spans="1:10" s="18" customFormat="1" ht="31.5" x14ac:dyDescent="0.2">
      <c r="A62" s="20" t="s">
        <v>77</v>
      </c>
      <c r="B62" s="19">
        <v>3102.7</v>
      </c>
      <c r="C62" s="19">
        <v>3354</v>
      </c>
      <c r="D62" s="41">
        <f t="shared" si="10"/>
        <v>108.09939729912658</v>
      </c>
      <c r="E62" s="19">
        <v>3026</v>
      </c>
      <c r="F62" s="41">
        <f t="shared" ref="F62:F125" si="11">E62/C62%</f>
        <v>90.220632081097193</v>
      </c>
      <c r="G62" s="49">
        <v>3026</v>
      </c>
      <c r="H62" s="41">
        <f t="shared" ref="H62:J125" si="12">G62/E62%</f>
        <v>100</v>
      </c>
      <c r="I62" s="19">
        <v>3026</v>
      </c>
      <c r="J62" s="41">
        <f t="shared" ref="J62:J125" si="13">I62/G62%</f>
        <v>100</v>
      </c>
    </row>
    <row r="63" spans="1:10" s="18" customFormat="1" ht="31.5" x14ac:dyDescent="0.2">
      <c r="A63" s="20" t="s">
        <v>78</v>
      </c>
      <c r="B63" s="19">
        <v>1.2</v>
      </c>
      <c r="C63" s="19">
        <v>0</v>
      </c>
      <c r="D63" s="41">
        <f t="shared" si="10"/>
        <v>0</v>
      </c>
      <c r="E63" s="19"/>
      <c r="F63" s="41" t="e">
        <f t="shared" si="11"/>
        <v>#DIV/0!</v>
      </c>
      <c r="G63" s="49">
        <v>0</v>
      </c>
      <c r="H63" s="41" t="e">
        <f t="shared" si="12"/>
        <v>#DIV/0!</v>
      </c>
      <c r="I63" s="19">
        <v>0</v>
      </c>
      <c r="J63" s="41" t="e">
        <f t="shared" si="13"/>
        <v>#DIV/0!</v>
      </c>
    </row>
    <row r="64" spans="1:10" s="18" customFormat="1" ht="78.75" x14ac:dyDescent="0.2">
      <c r="A64" s="20" t="s">
        <v>79</v>
      </c>
      <c r="B64" s="19">
        <v>9176</v>
      </c>
      <c r="C64" s="19">
        <v>9993</v>
      </c>
      <c r="D64" s="41">
        <f t="shared" si="10"/>
        <v>108.90366172624236</v>
      </c>
      <c r="E64" s="19">
        <v>14592</v>
      </c>
      <c r="F64" s="41">
        <f t="shared" si="11"/>
        <v>146.02221555088562</v>
      </c>
      <c r="G64" s="19">
        <v>14592</v>
      </c>
      <c r="H64" s="41">
        <f t="shared" si="12"/>
        <v>100.00000000000001</v>
      </c>
      <c r="I64" s="19">
        <v>14592</v>
      </c>
      <c r="J64" s="41">
        <f t="shared" si="13"/>
        <v>100.00000000000001</v>
      </c>
    </row>
    <row r="65" spans="1:10" s="18" customFormat="1" ht="47.25" x14ac:dyDescent="0.2">
      <c r="A65" s="20" t="s">
        <v>80</v>
      </c>
      <c r="B65" s="19">
        <v>7</v>
      </c>
      <c r="C65" s="19">
        <v>7</v>
      </c>
      <c r="D65" s="41">
        <f t="shared" si="10"/>
        <v>99.999999999999986</v>
      </c>
      <c r="E65" s="19"/>
      <c r="F65" s="41">
        <f t="shared" si="11"/>
        <v>0</v>
      </c>
      <c r="G65" s="19">
        <v>0</v>
      </c>
      <c r="H65" s="41" t="e">
        <f t="shared" si="12"/>
        <v>#DIV/0!</v>
      </c>
      <c r="I65" s="19">
        <v>0</v>
      </c>
      <c r="J65" s="41" t="e">
        <f t="shared" si="13"/>
        <v>#DIV/0!</v>
      </c>
    </row>
    <row r="66" spans="1:10" s="18" customFormat="1" ht="63" x14ac:dyDescent="0.2">
      <c r="A66" s="20" t="s">
        <v>81</v>
      </c>
      <c r="B66" s="19">
        <v>3423.7</v>
      </c>
      <c r="C66" s="19">
        <v>4999</v>
      </c>
      <c r="D66" s="41">
        <f t="shared" si="10"/>
        <v>146.01162485030818</v>
      </c>
      <c r="E66" s="19">
        <v>5014</v>
      </c>
      <c r="F66" s="41">
        <f t="shared" si="11"/>
        <v>100.30006001200239</v>
      </c>
      <c r="G66" s="19">
        <v>5014</v>
      </c>
      <c r="H66" s="41">
        <f t="shared" si="12"/>
        <v>100</v>
      </c>
      <c r="I66" s="19">
        <v>5014</v>
      </c>
      <c r="J66" s="41">
        <f t="shared" si="13"/>
        <v>100</v>
      </c>
    </row>
    <row r="67" spans="1:10" s="18" customFormat="1" ht="63" x14ac:dyDescent="0.2">
      <c r="A67" s="20" t="s">
        <v>102</v>
      </c>
      <c r="B67" s="19">
        <v>654</v>
      </c>
      <c r="C67" s="19">
        <v>741</v>
      </c>
      <c r="D67" s="41">
        <f t="shared" si="10"/>
        <v>113.30275229357798</v>
      </c>
      <c r="E67" s="19">
        <v>741</v>
      </c>
      <c r="F67" s="41">
        <f t="shared" si="11"/>
        <v>100</v>
      </c>
      <c r="G67" s="19">
        <v>741</v>
      </c>
      <c r="H67" s="41">
        <f t="shared" si="12"/>
        <v>100</v>
      </c>
      <c r="I67" s="19">
        <v>741</v>
      </c>
      <c r="J67" s="41">
        <f t="shared" si="13"/>
        <v>100</v>
      </c>
    </row>
    <row r="68" spans="1:10" s="18" customFormat="1" ht="31.5" x14ac:dyDescent="0.2">
      <c r="A68" s="20" t="s">
        <v>82</v>
      </c>
      <c r="B68" s="19">
        <v>759</v>
      </c>
      <c r="C68" s="19">
        <v>991</v>
      </c>
      <c r="D68" s="41">
        <f t="shared" si="10"/>
        <v>130.566534914361</v>
      </c>
      <c r="E68" s="19">
        <v>1131</v>
      </c>
      <c r="F68" s="41">
        <f t="shared" si="11"/>
        <v>114.12714429868819</v>
      </c>
      <c r="G68" s="19">
        <v>1131</v>
      </c>
      <c r="H68" s="41">
        <f t="shared" si="12"/>
        <v>100</v>
      </c>
      <c r="I68" s="19">
        <v>1131</v>
      </c>
      <c r="J68" s="41">
        <f t="shared" si="13"/>
        <v>100</v>
      </c>
    </row>
    <row r="69" spans="1:10" s="18" customFormat="1" ht="47.25" x14ac:dyDescent="0.2">
      <c r="A69" s="20" t="s">
        <v>83</v>
      </c>
      <c r="B69" s="19">
        <v>568</v>
      </c>
      <c r="C69" s="19">
        <v>819</v>
      </c>
      <c r="D69" s="41">
        <f t="shared" si="10"/>
        <v>144.19014084507043</v>
      </c>
      <c r="E69" s="19">
        <v>1126</v>
      </c>
      <c r="F69" s="41">
        <f t="shared" si="11"/>
        <v>137.48473748473748</v>
      </c>
      <c r="G69" s="19">
        <v>1126</v>
      </c>
      <c r="H69" s="41">
        <f t="shared" si="12"/>
        <v>100</v>
      </c>
      <c r="I69" s="19">
        <v>1126</v>
      </c>
      <c r="J69" s="41">
        <f t="shared" si="13"/>
        <v>100</v>
      </c>
    </row>
    <row r="70" spans="1:10" s="18" customFormat="1" ht="31.5" x14ac:dyDescent="0.2">
      <c r="A70" s="20" t="s">
        <v>84</v>
      </c>
      <c r="B70" s="19">
        <v>815.7</v>
      </c>
      <c r="C70" s="19">
        <v>1792.9</v>
      </c>
      <c r="D70" s="41">
        <f t="shared" si="10"/>
        <v>219.7989456908177</v>
      </c>
      <c r="E70" s="19">
        <v>2865</v>
      </c>
      <c r="F70" s="41">
        <f t="shared" si="11"/>
        <v>159.79697696469404</v>
      </c>
      <c r="G70" s="19">
        <v>2865</v>
      </c>
      <c r="H70" s="41">
        <f t="shared" si="12"/>
        <v>100</v>
      </c>
      <c r="I70" s="19">
        <v>2865</v>
      </c>
      <c r="J70" s="41">
        <f t="shared" si="13"/>
        <v>100</v>
      </c>
    </row>
    <row r="71" spans="1:10" s="18" customFormat="1" ht="31.5" x14ac:dyDescent="0.2">
      <c r="A71" s="20" t="s">
        <v>85</v>
      </c>
      <c r="B71" s="19">
        <v>217.4</v>
      </c>
      <c r="C71" s="19">
        <v>237</v>
      </c>
      <c r="D71" s="41">
        <f t="shared" si="10"/>
        <v>109.01563937442502</v>
      </c>
      <c r="E71" s="19">
        <v>145</v>
      </c>
      <c r="F71" s="41">
        <f t="shared" si="11"/>
        <v>61.181434599156113</v>
      </c>
      <c r="G71" s="19">
        <v>145</v>
      </c>
      <c r="H71" s="41">
        <f t="shared" si="12"/>
        <v>100</v>
      </c>
      <c r="I71" s="19">
        <v>145</v>
      </c>
      <c r="J71" s="41">
        <f t="shared" si="13"/>
        <v>100</v>
      </c>
    </row>
    <row r="72" spans="1:10" s="18" customFormat="1" ht="47.25" x14ac:dyDescent="0.2">
      <c r="A72" s="20" t="s">
        <v>86</v>
      </c>
      <c r="B72" s="19">
        <v>1353</v>
      </c>
      <c r="C72" s="19">
        <v>1473</v>
      </c>
      <c r="D72" s="41">
        <f t="shared" si="10"/>
        <v>108.86917960088692</v>
      </c>
      <c r="E72" s="19">
        <v>1366</v>
      </c>
      <c r="F72" s="41">
        <f t="shared" si="11"/>
        <v>92.735913102511873</v>
      </c>
      <c r="G72" s="19">
        <v>1366</v>
      </c>
      <c r="H72" s="41">
        <f t="shared" si="12"/>
        <v>100</v>
      </c>
      <c r="I72" s="19">
        <v>1366</v>
      </c>
      <c r="J72" s="41">
        <f t="shared" si="13"/>
        <v>100</v>
      </c>
    </row>
    <row r="73" spans="1:10" s="18" customFormat="1" x14ac:dyDescent="0.2">
      <c r="A73" s="43" t="s">
        <v>96</v>
      </c>
      <c r="B73" s="19">
        <v>2595.85</v>
      </c>
      <c r="C73" s="19">
        <v>4125</v>
      </c>
      <c r="D73" s="41">
        <f t="shared" si="10"/>
        <v>158.90748695032454</v>
      </c>
      <c r="E73" s="19">
        <v>3916</v>
      </c>
      <c r="F73" s="41">
        <f t="shared" si="11"/>
        <v>94.933333333333337</v>
      </c>
      <c r="G73" s="19">
        <v>3916</v>
      </c>
      <c r="H73" s="41">
        <f t="shared" si="12"/>
        <v>100.00000000000001</v>
      </c>
      <c r="I73" s="19">
        <v>3916</v>
      </c>
      <c r="J73" s="41">
        <f t="shared" si="13"/>
        <v>100.00000000000001</v>
      </c>
    </row>
    <row r="74" spans="1:10" s="18" customFormat="1" ht="47.25" x14ac:dyDescent="0.2">
      <c r="A74" s="44" t="s">
        <v>97</v>
      </c>
      <c r="B74" s="19">
        <v>118</v>
      </c>
      <c r="C74" s="19">
        <v>190</v>
      </c>
      <c r="D74" s="41">
        <f t="shared" si="10"/>
        <v>161.0169491525424</v>
      </c>
      <c r="E74" s="19">
        <v>1085</v>
      </c>
      <c r="F74" s="41">
        <f t="shared" si="11"/>
        <v>571.0526315789474</v>
      </c>
      <c r="G74" s="19">
        <v>1085</v>
      </c>
      <c r="H74" s="41">
        <f>G74/E74%</f>
        <v>100</v>
      </c>
      <c r="I74" s="19">
        <v>1085</v>
      </c>
      <c r="J74" s="41">
        <f t="shared" si="13"/>
        <v>100</v>
      </c>
    </row>
    <row r="75" spans="1:10" s="18" customFormat="1" ht="47.25" x14ac:dyDescent="0.2">
      <c r="A75" s="44" t="s">
        <v>98</v>
      </c>
      <c r="B75" s="19">
        <v>18124.099999999999</v>
      </c>
      <c r="C75" s="19">
        <v>5525.4</v>
      </c>
      <c r="D75" s="41">
        <f t="shared" si="10"/>
        <v>30.486479328628732</v>
      </c>
      <c r="E75" s="19"/>
      <c r="F75" s="41">
        <f t="shared" si="11"/>
        <v>0</v>
      </c>
      <c r="G75" s="19">
        <v>0</v>
      </c>
      <c r="H75" s="41" t="e">
        <f t="shared" si="12"/>
        <v>#DIV/0!</v>
      </c>
      <c r="I75" s="19">
        <v>0</v>
      </c>
      <c r="J75" s="41" t="e">
        <f t="shared" si="13"/>
        <v>#DIV/0!</v>
      </c>
    </row>
    <row r="76" spans="1:10" s="18" customFormat="1" ht="47.25" x14ac:dyDescent="0.2">
      <c r="A76" s="48" t="s">
        <v>111</v>
      </c>
      <c r="B76" s="19">
        <v>1128.42</v>
      </c>
      <c r="C76" s="19">
        <v>1494</v>
      </c>
      <c r="D76" s="41">
        <f t="shared" si="10"/>
        <v>132.39751156484289</v>
      </c>
      <c r="E76" s="19">
        <v>2254</v>
      </c>
      <c r="F76" s="41">
        <f t="shared" si="11"/>
        <v>150.87014725568943</v>
      </c>
      <c r="G76" s="19">
        <v>2254</v>
      </c>
      <c r="H76" s="41">
        <f t="shared" si="12"/>
        <v>100</v>
      </c>
      <c r="I76" s="19">
        <v>2254</v>
      </c>
      <c r="J76" s="41">
        <f t="shared" si="13"/>
        <v>100</v>
      </c>
    </row>
    <row r="77" spans="1:10" s="18" customFormat="1" ht="63" x14ac:dyDescent="0.2">
      <c r="A77" s="48" t="s">
        <v>112</v>
      </c>
      <c r="B77" s="19">
        <v>10412.450000000001</v>
      </c>
      <c r="C77" s="19">
        <v>12829</v>
      </c>
      <c r="D77" s="41">
        <f t="shared" si="10"/>
        <v>123.20827470960243</v>
      </c>
      <c r="E77" s="24">
        <v>10110</v>
      </c>
      <c r="F77" s="41">
        <f t="shared" si="11"/>
        <v>78.805830540182399</v>
      </c>
      <c r="G77" s="19">
        <v>10110</v>
      </c>
      <c r="H77" s="41">
        <f t="shared" si="12"/>
        <v>100</v>
      </c>
      <c r="I77" s="19">
        <v>10110</v>
      </c>
      <c r="J77" s="41">
        <f t="shared" si="13"/>
        <v>100</v>
      </c>
    </row>
    <row r="78" spans="1:10" s="18" customFormat="1" ht="47.25" x14ac:dyDescent="0.2">
      <c r="A78" s="48" t="s">
        <v>123</v>
      </c>
      <c r="B78" s="19"/>
      <c r="C78" s="19">
        <v>2964.4</v>
      </c>
      <c r="D78" s="41"/>
      <c r="E78" s="24">
        <v>4532</v>
      </c>
      <c r="F78" s="41">
        <f t="shared" si="11"/>
        <v>152.88085278639858</v>
      </c>
      <c r="G78" s="19">
        <v>4532</v>
      </c>
      <c r="H78" s="41">
        <f t="shared" si="12"/>
        <v>100</v>
      </c>
      <c r="I78" s="19">
        <v>4532</v>
      </c>
      <c r="J78" s="41">
        <f t="shared" si="13"/>
        <v>100</v>
      </c>
    </row>
    <row r="79" spans="1:10" s="18" customFormat="1" ht="55.5" customHeight="1" x14ac:dyDescent="0.2">
      <c r="A79" s="48" t="s">
        <v>126</v>
      </c>
      <c r="B79" s="19"/>
      <c r="C79" s="19"/>
      <c r="D79" s="41"/>
      <c r="E79" s="24">
        <v>3155</v>
      </c>
      <c r="F79" s="41"/>
      <c r="G79" s="19">
        <v>3155</v>
      </c>
      <c r="H79" s="41">
        <f t="shared" si="12"/>
        <v>100</v>
      </c>
      <c r="I79" s="19">
        <v>3155</v>
      </c>
      <c r="J79" s="41">
        <f t="shared" si="13"/>
        <v>100</v>
      </c>
    </row>
    <row r="80" spans="1:10" s="18" customFormat="1" x14ac:dyDescent="0.2">
      <c r="A80" s="22" t="s">
        <v>21</v>
      </c>
      <c r="B80" s="25">
        <f>B81+B82+B83+B84+B85+B86+B87+B91+B88+B89+B90+B92+B93</f>
        <v>58457.65</v>
      </c>
      <c r="C80" s="25">
        <f>C81+C82+C83+C84+C85+C86+C87+C91+C88+C89+C90+C92+C93+C94</f>
        <v>102969.05000000002</v>
      </c>
      <c r="D80" s="41">
        <f t="shared" si="10"/>
        <v>176.14298556305295</v>
      </c>
      <c r="E80" s="25">
        <f>E81+E82+E83+E84+E85+E86+E87+E91+E88+E89+E90+E92+E93+E94+E95</f>
        <v>57179.911999999997</v>
      </c>
      <c r="F80" s="41">
        <f t="shared" si="11"/>
        <v>55.53116397597141</v>
      </c>
      <c r="G80" s="25">
        <f>G81+G82+G83+G84+G85+G86+G87+G91+G88+G89+G90+G92+G93+G94</f>
        <v>44824.668999999994</v>
      </c>
      <c r="H80" s="41">
        <f t="shared" si="12"/>
        <v>78.392336455502047</v>
      </c>
      <c r="I80" s="25">
        <f>I81+I82+I83+I84+I85+I86+I87+I91+I88+I89+I90+I92+I93+I94</f>
        <v>44839.601999999999</v>
      </c>
      <c r="J80" s="41">
        <f t="shared" si="13"/>
        <v>100.03331424488601</v>
      </c>
    </row>
    <row r="81" spans="1:10" s="18" customFormat="1" ht="47.25" x14ac:dyDescent="0.2">
      <c r="A81" s="20" t="s">
        <v>87</v>
      </c>
      <c r="B81" s="24">
        <v>19567</v>
      </c>
      <c r="C81" s="24">
        <v>20775</v>
      </c>
      <c r="D81" s="41">
        <f t="shared" si="10"/>
        <v>106.17365973322431</v>
      </c>
      <c r="E81" s="24">
        <v>13333</v>
      </c>
      <c r="F81" s="41">
        <f t="shared" si="11"/>
        <v>64.178098676293615</v>
      </c>
      <c r="G81" s="24">
        <v>13333</v>
      </c>
      <c r="H81" s="41">
        <f t="shared" si="12"/>
        <v>99.999999999999986</v>
      </c>
      <c r="I81" s="24">
        <v>13333</v>
      </c>
      <c r="J81" s="41">
        <f t="shared" si="13"/>
        <v>99.999999999999986</v>
      </c>
    </row>
    <row r="82" spans="1:10" s="18" customFormat="1" ht="31.5" x14ac:dyDescent="0.2">
      <c r="A82" s="20" t="s">
        <v>88</v>
      </c>
      <c r="B82" s="24">
        <v>7449</v>
      </c>
      <c r="C82" s="24">
        <v>8324.7999999999993</v>
      </c>
      <c r="D82" s="41">
        <f t="shared" si="10"/>
        <v>111.75728285675929</v>
      </c>
      <c r="E82" s="24">
        <v>4862</v>
      </c>
      <c r="F82" s="41">
        <f t="shared" si="11"/>
        <v>58.40380549682876</v>
      </c>
      <c r="G82" s="24">
        <v>4862</v>
      </c>
      <c r="H82" s="41">
        <f t="shared" si="12"/>
        <v>100</v>
      </c>
      <c r="I82" s="24">
        <v>4862</v>
      </c>
      <c r="J82" s="41">
        <f t="shared" si="13"/>
        <v>100</v>
      </c>
    </row>
    <row r="83" spans="1:10" s="18" customFormat="1" ht="47.25" x14ac:dyDescent="0.2">
      <c r="A83" s="20" t="s">
        <v>89</v>
      </c>
      <c r="B83" s="19">
        <v>0</v>
      </c>
      <c r="C83" s="19">
        <v>47790.51</v>
      </c>
      <c r="D83" s="41"/>
      <c r="E83" s="19"/>
      <c r="F83" s="41"/>
      <c r="G83" s="19"/>
      <c r="H83" s="41"/>
      <c r="I83" s="19"/>
      <c r="J83" s="41"/>
    </row>
    <row r="84" spans="1:10" s="18" customFormat="1" ht="31.5" x14ac:dyDescent="0.2">
      <c r="A84" s="20" t="s">
        <v>103</v>
      </c>
      <c r="B84" s="19">
        <v>1194</v>
      </c>
      <c r="C84" s="19">
        <v>1544</v>
      </c>
      <c r="D84" s="41">
        <f t="shared" si="10"/>
        <v>129.31323283082077</v>
      </c>
      <c r="E84" s="19">
        <v>1476</v>
      </c>
      <c r="F84" s="41">
        <f t="shared" si="11"/>
        <v>95.595854922279798</v>
      </c>
      <c r="G84" s="19">
        <v>1476</v>
      </c>
      <c r="H84" s="41">
        <f t="shared" si="12"/>
        <v>100</v>
      </c>
      <c r="I84" s="19">
        <v>1476</v>
      </c>
      <c r="J84" s="41">
        <f t="shared" si="13"/>
        <v>100</v>
      </c>
    </row>
    <row r="85" spans="1:10" s="18" customFormat="1" ht="47.25" x14ac:dyDescent="0.2">
      <c r="A85" s="23" t="s">
        <v>20</v>
      </c>
      <c r="B85" s="19">
        <v>6561</v>
      </c>
      <c r="C85" s="19">
        <v>5020.8</v>
      </c>
      <c r="D85" s="41">
        <f t="shared" si="10"/>
        <v>76.524919981710113</v>
      </c>
      <c r="E85" s="19">
        <v>3898.8</v>
      </c>
      <c r="F85" s="41">
        <f t="shared" si="11"/>
        <v>77.65296367112812</v>
      </c>
      <c r="G85" s="19">
        <v>0</v>
      </c>
      <c r="H85" s="41">
        <f t="shared" si="12"/>
        <v>0</v>
      </c>
      <c r="I85" s="19">
        <v>0</v>
      </c>
      <c r="J85" s="41" t="e">
        <f t="shared" si="13"/>
        <v>#DIV/0!</v>
      </c>
    </row>
    <row r="86" spans="1:10" s="18" customFormat="1" ht="31.5" x14ac:dyDescent="0.2">
      <c r="A86" s="23" t="s">
        <v>19</v>
      </c>
      <c r="B86" s="19">
        <v>151.5</v>
      </c>
      <c r="C86" s="19">
        <v>151.51</v>
      </c>
      <c r="D86" s="41">
        <f t="shared" si="10"/>
        <v>100.00660066006601</v>
      </c>
      <c r="E86" s="19"/>
      <c r="F86" s="41"/>
      <c r="G86" s="19"/>
      <c r="H86" s="41"/>
      <c r="I86" s="19"/>
      <c r="J86" s="41"/>
    </row>
    <row r="87" spans="1:10" s="18" customFormat="1" ht="31.5" x14ac:dyDescent="0.2">
      <c r="A87" s="42" t="s">
        <v>91</v>
      </c>
      <c r="B87" s="19">
        <v>2020.2</v>
      </c>
      <c r="C87" s="19">
        <v>1304.82</v>
      </c>
      <c r="D87" s="41">
        <f t="shared" si="10"/>
        <v>64.588654588654578</v>
      </c>
      <c r="E87" s="19">
        <v>6061</v>
      </c>
      <c r="F87" s="41">
        <f t="shared" si="11"/>
        <v>464.50851458438711</v>
      </c>
      <c r="G87" s="19">
        <v>6061</v>
      </c>
      <c r="H87" s="41">
        <f t="shared" si="12"/>
        <v>100</v>
      </c>
      <c r="I87" s="19">
        <v>6061</v>
      </c>
      <c r="J87" s="41">
        <f t="shared" si="13"/>
        <v>100</v>
      </c>
    </row>
    <row r="88" spans="1:10" s="18" customFormat="1" x14ac:dyDescent="0.2">
      <c r="A88" s="23" t="s">
        <v>93</v>
      </c>
      <c r="B88" s="19">
        <v>10457.32</v>
      </c>
      <c r="C88" s="19">
        <v>9782.84</v>
      </c>
      <c r="D88" s="41">
        <f t="shared" si="10"/>
        <v>93.550163904327306</v>
      </c>
      <c r="E88" s="19">
        <v>9901.5</v>
      </c>
      <c r="F88" s="41">
        <f t="shared" si="11"/>
        <v>101.21294020959148</v>
      </c>
      <c r="G88" s="19">
        <v>8969.6569999999992</v>
      </c>
      <c r="H88" s="41">
        <f t="shared" si="12"/>
        <v>90.58887037317578</v>
      </c>
      <c r="I88" s="19">
        <v>8957.7810000000009</v>
      </c>
      <c r="J88" s="41">
        <f t="shared" si="12"/>
        <v>99.867598058654877</v>
      </c>
    </row>
    <row r="89" spans="1:10" s="18" customFormat="1" x14ac:dyDescent="0.2">
      <c r="A89" s="23" t="s">
        <v>94</v>
      </c>
      <c r="B89" s="19">
        <v>882</v>
      </c>
      <c r="C89" s="19">
        <v>2681.77</v>
      </c>
      <c r="D89" s="41">
        <f t="shared" si="10"/>
        <v>304.05555555555554</v>
      </c>
      <c r="E89" s="19"/>
      <c r="F89" s="41">
        <f t="shared" si="11"/>
        <v>0</v>
      </c>
      <c r="G89" s="19"/>
      <c r="H89" s="41"/>
      <c r="I89" s="19"/>
      <c r="J89" s="41"/>
    </row>
    <row r="90" spans="1:10" s="18" customFormat="1" x14ac:dyDescent="0.2">
      <c r="A90" s="23" t="s">
        <v>95</v>
      </c>
      <c r="B90" s="19">
        <v>6078.4</v>
      </c>
      <c r="C90" s="19">
        <v>0</v>
      </c>
      <c r="D90" s="41">
        <f t="shared" si="10"/>
        <v>0</v>
      </c>
      <c r="E90" s="19"/>
      <c r="F90" s="41" t="e">
        <f t="shared" si="11"/>
        <v>#DIV/0!</v>
      </c>
      <c r="G90" s="19"/>
      <c r="H90" s="41"/>
      <c r="I90" s="19"/>
      <c r="J90" s="41"/>
    </row>
    <row r="91" spans="1:10" s="18" customFormat="1" ht="78.75" x14ac:dyDescent="0.2">
      <c r="A91" s="43" t="s">
        <v>113</v>
      </c>
      <c r="B91" s="19">
        <v>2512.8000000000002</v>
      </c>
      <c r="C91" s="19">
        <v>2509.6</v>
      </c>
      <c r="D91" s="41">
        <f t="shared" si="10"/>
        <v>99.872652021649159</v>
      </c>
      <c r="E91" s="19">
        <v>2607.6120000000001</v>
      </c>
      <c r="F91" s="41">
        <f t="shared" si="11"/>
        <v>103.90548294548933</v>
      </c>
      <c r="G91" s="19">
        <v>3083.0120000000002</v>
      </c>
      <c r="H91" s="41">
        <f t="shared" si="12"/>
        <v>118.231239923731</v>
      </c>
      <c r="I91" s="19">
        <v>3109.8209999999999</v>
      </c>
      <c r="J91" s="41">
        <f t="shared" si="12"/>
        <v>100.86957170455385</v>
      </c>
    </row>
    <row r="92" spans="1:10" s="18" customFormat="1" ht="31.5" x14ac:dyDescent="0.2">
      <c r="A92" s="43" t="s">
        <v>106</v>
      </c>
      <c r="B92" s="19">
        <v>576.42999999999995</v>
      </c>
      <c r="C92" s="19">
        <v>770</v>
      </c>
      <c r="D92" s="41">
        <f t="shared" si="10"/>
        <v>133.58083375258056</v>
      </c>
      <c r="E92" s="19"/>
      <c r="F92" s="41">
        <f t="shared" si="11"/>
        <v>0</v>
      </c>
      <c r="G92" s="19">
        <v>0</v>
      </c>
      <c r="H92" s="41"/>
      <c r="I92" s="19">
        <v>0</v>
      </c>
      <c r="J92" s="41"/>
    </row>
    <row r="93" spans="1:10" s="18" customFormat="1" ht="31.5" x14ac:dyDescent="0.2">
      <c r="A93" s="43" t="s">
        <v>107</v>
      </c>
      <c r="B93" s="19">
        <v>1008</v>
      </c>
      <c r="C93" s="19">
        <v>1439.8</v>
      </c>
      <c r="D93" s="41">
        <f t="shared" si="10"/>
        <v>142.8373015873016</v>
      </c>
      <c r="E93" s="19"/>
      <c r="F93" s="41"/>
      <c r="G93" s="19"/>
      <c r="H93" s="41"/>
      <c r="I93" s="19"/>
      <c r="J93" s="41"/>
    </row>
    <row r="94" spans="1:10" s="18" customFormat="1" ht="31.5" x14ac:dyDescent="0.2">
      <c r="A94" s="43" t="s">
        <v>124</v>
      </c>
      <c r="B94" s="19"/>
      <c r="C94" s="19">
        <v>873.6</v>
      </c>
      <c r="D94" s="41"/>
      <c r="E94" s="19">
        <v>7040</v>
      </c>
      <c r="F94" s="41"/>
      <c r="G94" s="19">
        <v>7040</v>
      </c>
      <c r="H94" s="41">
        <f t="shared" si="12"/>
        <v>99.999999999999986</v>
      </c>
      <c r="I94" s="19">
        <v>7040</v>
      </c>
      <c r="J94" s="41">
        <f t="shared" si="12"/>
        <v>99.999999999999986</v>
      </c>
    </row>
    <row r="95" spans="1:10" s="18" customFormat="1" ht="31.5" x14ac:dyDescent="0.2">
      <c r="A95" s="43" t="s">
        <v>127</v>
      </c>
      <c r="B95" s="19"/>
      <c r="C95" s="19"/>
      <c r="D95" s="41"/>
      <c r="E95" s="19">
        <v>8000</v>
      </c>
      <c r="F95" s="41"/>
      <c r="G95" s="19"/>
      <c r="H95" s="41"/>
      <c r="I95" s="19"/>
      <c r="J95" s="41"/>
    </row>
    <row r="96" spans="1:10" s="18" customFormat="1" x14ac:dyDescent="0.2">
      <c r="A96" s="22" t="s">
        <v>18</v>
      </c>
      <c r="B96" s="21">
        <f>B97+B99+B100+B101+B103+B98</f>
        <v>33144.700000000004</v>
      </c>
      <c r="C96" s="21">
        <f>C97+C99+C100+C101+C103+C98+C102</f>
        <v>36877.349999999991</v>
      </c>
      <c r="D96" s="47">
        <f t="shared" si="10"/>
        <v>111.26167984624988</v>
      </c>
      <c r="E96" s="21">
        <f>E97+E99+E100+E101+E103+E98+E102</f>
        <v>36866.000999999997</v>
      </c>
      <c r="F96" s="47">
        <f t="shared" si="11"/>
        <v>99.969225012100935</v>
      </c>
      <c r="G96" s="21">
        <f>G97+G99+G100+G101+G103+G98+G102</f>
        <v>36866</v>
      </c>
      <c r="H96" s="47">
        <f t="shared" si="12"/>
        <v>99.999997287473647</v>
      </c>
      <c r="I96" s="21">
        <f>I97+I99+I100+I101+I103+I98+I102</f>
        <v>36866</v>
      </c>
      <c r="J96" s="47">
        <f t="shared" si="13"/>
        <v>100</v>
      </c>
    </row>
    <row r="97" spans="1:10" s="15" customFormat="1" ht="63" x14ac:dyDescent="0.25">
      <c r="A97" s="45" t="s">
        <v>99</v>
      </c>
      <c r="B97" s="19">
        <v>27072</v>
      </c>
      <c r="C97" s="19">
        <v>31466.73</v>
      </c>
      <c r="D97" s="41">
        <f t="shared" si="10"/>
        <v>116.2334884751773</v>
      </c>
      <c r="E97" s="19">
        <v>32468.625</v>
      </c>
      <c r="F97" s="41">
        <f t="shared" si="11"/>
        <v>103.1839819390194</v>
      </c>
      <c r="G97" s="19">
        <v>32468.6</v>
      </c>
      <c r="H97" s="41">
        <f t="shared" si="12"/>
        <v>99.999923002590961</v>
      </c>
      <c r="I97" s="19">
        <v>32468.6</v>
      </c>
      <c r="J97" s="41">
        <f t="shared" si="13"/>
        <v>100</v>
      </c>
    </row>
    <row r="98" spans="1:10" s="15" customFormat="1" ht="141.75" x14ac:dyDescent="0.25">
      <c r="A98" s="45" t="s">
        <v>117</v>
      </c>
      <c r="B98" s="19">
        <v>395.8</v>
      </c>
      <c r="C98" s="19">
        <v>1187.42</v>
      </c>
      <c r="D98" s="41">
        <f t="shared" si="10"/>
        <v>300.00505305709953</v>
      </c>
      <c r="E98" s="19">
        <v>1286.376</v>
      </c>
      <c r="F98" s="41">
        <f t="shared" si="11"/>
        <v>108.33369827019925</v>
      </c>
      <c r="G98" s="19">
        <v>1286.4000000000001</v>
      </c>
      <c r="H98" s="41">
        <f t="shared" si="12"/>
        <v>100.00186570644976</v>
      </c>
      <c r="I98" s="19">
        <v>1286.4000000000001</v>
      </c>
      <c r="J98" s="41">
        <f t="shared" si="13"/>
        <v>100</v>
      </c>
    </row>
    <row r="99" spans="1:10" s="15" customFormat="1" x14ac:dyDescent="0.25">
      <c r="A99" s="45" t="s">
        <v>114</v>
      </c>
      <c r="B99" s="19">
        <v>1000</v>
      </c>
      <c r="C99" s="19"/>
      <c r="D99" s="41">
        <f t="shared" si="10"/>
        <v>0</v>
      </c>
      <c r="E99" s="16"/>
      <c r="F99" s="41"/>
      <c r="G99" s="16"/>
      <c r="H99" s="41"/>
      <c r="I99" s="16"/>
      <c r="J99" s="41"/>
    </row>
    <row r="100" spans="1:10" s="15" customFormat="1" ht="31.5" x14ac:dyDescent="0.25">
      <c r="A100" s="45" t="s">
        <v>104</v>
      </c>
      <c r="B100" s="19">
        <v>2777.4</v>
      </c>
      <c r="C100" s="19">
        <v>2688</v>
      </c>
      <c r="D100" s="41">
        <f t="shared" si="10"/>
        <v>96.781162238064368</v>
      </c>
      <c r="E100" s="19">
        <v>1979</v>
      </c>
      <c r="F100" s="41">
        <f t="shared" si="11"/>
        <v>73.623511904761912</v>
      </c>
      <c r="G100" s="19">
        <v>1979</v>
      </c>
      <c r="H100" s="41">
        <f t="shared" si="12"/>
        <v>100</v>
      </c>
      <c r="I100" s="19">
        <v>1979</v>
      </c>
      <c r="J100" s="41">
        <f t="shared" si="13"/>
        <v>100</v>
      </c>
    </row>
    <row r="101" spans="1:10" s="15" customFormat="1" ht="31.5" x14ac:dyDescent="0.25">
      <c r="A101" s="45" t="s">
        <v>105</v>
      </c>
      <c r="B101" s="19">
        <v>1899.5</v>
      </c>
      <c r="C101" s="19">
        <v>556</v>
      </c>
      <c r="D101" s="41">
        <f t="shared" si="10"/>
        <v>29.270860752829691</v>
      </c>
      <c r="E101" s="19"/>
      <c r="F101" s="41"/>
      <c r="G101" s="19"/>
      <c r="H101" s="41"/>
      <c r="I101" s="19"/>
      <c r="J101" s="41"/>
    </row>
    <row r="102" spans="1:10" s="15" customFormat="1" ht="102" customHeight="1" x14ac:dyDescent="0.25">
      <c r="A102" s="45" t="s">
        <v>125</v>
      </c>
      <c r="B102" s="19"/>
      <c r="C102" s="19">
        <v>979.2</v>
      </c>
      <c r="D102" s="41"/>
      <c r="E102" s="19">
        <v>1132</v>
      </c>
      <c r="F102" s="41">
        <f t="shared" si="11"/>
        <v>115.60457516339869</v>
      </c>
      <c r="G102" s="19">
        <v>1132</v>
      </c>
      <c r="H102" s="41">
        <f t="shared" si="12"/>
        <v>100</v>
      </c>
      <c r="I102" s="19">
        <v>1132</v>
      </c>
      <c r="J102" s="41">
        <f t="shared" si="13"/>
        <v>100</v>
      </c>
    </row>
    <row r="103" spans="1:10" s="15" customFormat="1" ht="78.75" x14ac:dyDescent="0.25">
      <c r="A103" s="45" t="s">
        <v>110</v>
      </c>
      <c r="B103" s="19"/>
      <c r="C103" s="19"/>
      <c r="D103" s="41"/>
      <c r="E103" s="19"/>
      <c r="F103" s="41"/>
      <c r="G103" s="19"/>
      <c r="H103" s="41"/>
      <c r="I103" s="19"/>
      <c r="J103" s="41"/>
    </row>
    <row r="104" spans="1:10" s="15" customFormat="1" x14ac:dyDescent="0.2">
      <c r="A104" s="46" t="s">
        <v>92</v>
      </c>
      <c r="B104" s="16"/>
      <c r="C104" s="16"/>
      <c r="D104" s="41"/>
      <c r="E104" s="16"/>
      <c r="F104" s="41"/>
      <c r="G104" s="16"/>
      <c r="H104" s="41"/>
      <c r="I104" s="16"/>
      <c r="J104" s="41"/>
    </row>
    <row r="105" spans="1:10" s="15" customFormat="1" x14ac:dyDescent="0.2">
      <c r="A105" s="17" t="s">
        <v>17</v>
      </c>
      <c r="B105" s="16">
        <f>B49+B44</f>
        <v>896951.02</v>
      </c>
      <c r="C105" s="16">
        <f>C49+C44</f>
        <v>1010802.7700000001</v>
      </c>
      <c r="D105" s="34">
        <f t="shared" si="10"/>
        <v>112.69319588933631</v>
      </c>
      <c r="E105" s="16">
        <f>E49+E44</f>
        <v>1147903.513</v>
      </c>
      <c r="F105" s="34">
        <f t="shared" si="11"/>
        <v>113.56355038480949</v>
      </c>
      <c r="G105" s="16">
        <f>G49+G44</f>
        <v>721212.93900000001</v>
      </c>
      <c r="H105" s="34">
        <f t="shared" si="12"/>
        <v>62.828707363664982</v>
      </c>
      <c r="I105" s="16">
        <f>I49+I44</f>
        <v>822636.24199999997</v>
      </c>
      <c r="J105" s="34">
        <f t="shared" si="13"/>
        <v>114.06287900777664</v>
      </c>
    </row>
    <row r="106" spans="1:10" s="13" customFormat="1" x14ac:dyDescent="0.2">
      <c r="A106" s="14"/>
      <c r="B106" s="4"/>
      <c r="C106" s="4"/>
      <c r="D106" s="4"/>
      <c r="E106" s="4"/>
      <c r="F106" s="41"/>
      <c r="G106" s="4"/>
      <c r="H106" s="34"/>
      <c r="I106" s="4"/>
      <c r="J106" s="34"/>
    </row>
    <row r="107" spans="1:10" s="6" customFormat="1" x14ac:dyDescent="0.2">
      <c r="A107" s="5" t="s">
        <v>16</v>
      </c>
      <c r="B107" s="4">
        <f>B105-B125</f>
        <v>6250.3099999999395</v>
      </c>
      <c r="C107" s="4">
        <f>C105-C125</f>
        <v>-10876.729999999865</v>
      </c>
      <c r="D107" s="34">
        <f>C107/B107%</f>
        <v>-174.01904865518623</v>
      </c>
      <c r="E107" s="4">
        <f>E105-E125</f>
        <v>1.3000000035390258E-2</v>
      </c>
      <c r="F107" s="34">
        <f>E107/C107%</f>
        <v>-1.1952121672037844E-4</v>
      </c>
      <c r="G107" s="4">
        <f>G105-G125</f>
        <v>3.9000000106170774E-2</v>
      </c>
      <c r="H107" s="34">
        <f t="shared" si="12"/>
        <v>300</v>
      </c>
      <c r="I107" s="4">
        <f>I105-I125</f>
        <v>4.1999999899417162E-2</v>
      </c>
      <c r="J107" s="34">
        <f t="shared" si="13"/>
        <v>107.69230714122925</v>
      </c>
    </row>
    <row r="108" spans="1:10" s="6" customFormat="1" x14ac:dyDescent="0.2">
      <c r="A108" s="10" t="s">
        <v>15</v>
      </c>
      <c r="B108" s="11">
        <f>B44/B105*100</f>
        <v>9.0313905880836174</v>
      </c>
      <c r="C108" s="11">
        <f>C44/C105*100</f>
        <v>9.9261698699143839</v>
      </c>
      <c r="D108" s="34">
        <f>C108/B108%</f>
        <v>109.90743643632659</v>
      </c>
      <c r="E108" s="11">
        <f>E44/E105*100</f>
        <v>10.226120808117084</v>
      </c>
      <c r="F108" s="34">
        <f>E108/C108%</f>
        <v>103.02181951481441</v>
      </c>
      <c r="G108" s="11">
        <f>G44/G105*100</f>
        <v>19.173810191444719</v>
      </c>
      <c r="H108" s="34">
        <f t="shared" si="12"/>
        <v>187.49837353989909</v>
      </c>
      <c r="I108" s="11">
        <f>I44/I105*100</f>
        <v>19.210434932430317</v>
      </c>
      <c r="J108" s="34">
        <f t="shared" si="13"/>
        <v>100.1910144129931</v>
      </c>
    </row>
    <row r="109" spans="1:10" s="6" customFormat="1" x14ac:dyDescent="0.2">
      <c r="A109" s="12"/>
      <c r="B109" s="7"/>
      <c r="C109" s="7"/>
      <c r="D109" s="7"/>
      <c r="E109" s="7"/>
      <c r="F109" s="41"/>
      <c r="G109" s="7"/>
      <c r="H109" s="41"/>
      <c r="I109" s="7"/>
      <c r="J109" s="34"/>
    </row>
    <row r="110" spans="1:10" s="6" customFormat="1" x14ac:dyDescent="0.2">
      <c r="A110" s="11" t="s">
        <v>14</v>
      </c>
      <c r="B110" s="7"/>
      <c r="C110" s="7"/>
      <c r="D110" s="7"/>
      <c r="E110" s="7"/>
      <c r="F110" s="41"/>
      <c r="G110" s="7"/>
      <c r="H110" s="41"/>
      <c r="I110" s="7"/>
      <c r="J110" s="34"/>
    </row>
    <row r="111" spans="1:10" s="6" customFormat="1" x14ac:dyDescent="0.2">
      <c r="A111" s="5" t="s">
        <v>13</v>
      </c>
      <c r="B111" s="9">
        <v>87729.3</v>
      </c>
      <c r="C111" s="9">
        <v>90911.2</v>
      </c>
      <c r="D111" s="41">
        <f t="shared" ref="D111:D125" si="14">C111/B111%</f>
        <v>103.62695245488109</v>
      </c>
      <c r="E111" s="9">
        <f>64536+43178.3</f>
        <v>107714.3</v>
      </c>
      <c r="F111" s="41">
        <f t="shared" si="11"/>
        <v>118.48298119483628</v>
      </c>
      <c r="G111" s="9">
        <f>51390.5+43270.5</f>
        <v>94661</v>
      </c>
      <c r="H111" s="41">
        <f t="shared" si="12"/>
        <v>87.881553331358973</v>
      </c>
      <c r="I111" s="9">
        <f>51390.5+43269.3</f>
        <v>94659.8</v>
      </c>
      <c r="J111" s="41">
        <f t="shared" si="13"/>
        <v>99.99873231848386</v>
      </c>
    </row>
    <row r="112" spans="1:10" s="6" customFormat="1" x14ac:dyDescent="0.2">
      <c r="A112" s="5" t="s">
        <v>12</v>
      </c>
      <c r="B112" s="9">
        <v>1501.5</v>
      </c>
      <c r="C112" s="9">
        <v>1736.7</v>
      </c>
      <c r="D112" s="41">
        <f t="shared" si="14"/>
        <v>115.66433566433567</v>
      </c>
      <c r="E112" s="9">
        <v>2392.6</v>
      </c>
      <c r="F112" s="41">
        <f t="shared" si="11"/>
        <v>137.7670294236195</v>
      </c>
      <c r="G112" s="9">
        <v>2685.2</v>
      </c>
      <c r="H112" s="41">
        <f t="shared" si="12"/>
        <v>112.22937390286718</v>
      </c>
      <c r="I112" s="9">
        <v>3460.2</v>
      </c>
      <c r="J112" s="41">
        <f t="shared" si="13"/>
        <v>128.86190972739462</v>
      </c>
    </row>
    <row r="113" spans="1:213" s="6" customFormat="1" ht="31.5" x14ac:dyDescent="0.2">
      <c r="A113" s="10" t="s">
        <v>11</v>
      </c>
      <c r="B113" s="9">
        <v>2864.9</v>
      </c>
      <c r="C113" s="9">
        <v>3691</v>
      </c>
      <c r="D113" s="41">
        <f t="shared" si="14"/>
        <v>128.83521239833851</v>
      </c>
      <c r="E113" s="9">
        <f>4262.7+56</f>
        <v>4318.7</v>
      </c>
      <c r="F113" s="41">
        <f t="shared" si="11"/>
        <v>117.0062313736115</v>
      </c>
      <c r="G113" s="9">
        <f>2509+66</f>
        <v>2575</v>
      </c>
      <c r="H113" s="41">
        <f t="shared" si="12"/>
        <v>59.624424016486444</v>
      </c>
      <c r="I113" s="9">
        <f>2509+75</f>
        <v>2584</v>
      </c>
      <c r="J113" s="41">
        <f t="shared" si="13"/>
        <v>100.34951456310679</v>
      </c>
    </row>
    <row r="114" spans="1:213" s="6" customFormat="1" x14ac:dyDescent="0.2">
      <c r="A114" s="5" t="s">
        <v>10</v>
      </c>
      <c r="B114" s="7">
        <v>14073.96</v>
      </c>
      <c r="C114" s="9">
        <v>67791.399999999994</v>
      </c>
      <c r="D114" s="41">
        <f t="shared" si="14"/>
        <v>481.67964098235319</v>
      </c>
      <c r="E114" s="9">
        <v>18718.900000000001</v>
      </c>
      <c r="F114" s="41">
        <f t="shared" si="11"/>
        <v>27.612499520588159</v>
      </c>
      <c r="G114" s="9">
        <v>22314.9</v>
      </c>
      <c r="H114" s="41">
        <f t="shared" si="12"/>
        <v>119.21053053331124</v>
      </c>
      <c r="I114" s="9">
        <v>22876.9</v>
      </c>
      <c r="J114" s="41">
        <f t="shared" si="13"/>
        <v>102.51849660988847</v>
      </c>
    </row>
    <row r="115" spans="1:213" s="6" customFormat="1" x14ac:dyDescent="0.2">
      <c r="A115" s="5" t="s">
        <v>9</v>
      </c>
      <c r="B115" s="7">
        <v>15982.7</v>
      </c>
      <c r="C115" s="9">
        <v>10058.5</v>
      </c>
      <c r="D115" s="41">
        <f t="shared" si="14"/>
        <v>62.933672032885561</v>
      </c>
      <c r="E115" s="9">
        <f>17743+465.8</f>
        <v>18208.8</v>
      </c>
      <c r="F115" s="41">
        <f t="shared" si="11"/>
        <v>181.02898046428393</v>
      </c>
      <c r="G115" s="9">
        <f>16843+445.6</f>
        <v>17288.599999999999</v>
      </c>
      <c r="H115" s="41">
        <f t="shared" si="12"/>
        <v>94.946399543078073</v>
      </c>
      <c r="I115" s="9">
        <f>16843+465.8</f>
        <v>17308.8</v>
      </c>
      <c r="J115" s="41">
        <f t="shared" si="13"/>
        <v>100.11683999861179</v>
      </c>
    </row>
    <row r="116" spans="1:213" s="6" customFormat="1" x14ac:dyDescent="0.2">
      <c r="A116" s="5" t="s">
        <v>8</v>
      </c>
      <c r="B116" s="7">
        <v>640958.65</v>
      </c>
      <c r="C116" s="9">
        <v>714635.8</v>
      </c>
      <c r="D116" s="41">
        <f t="shared" si="14"/>
        <v>111.49483667940201</v>
      </c>
      <c r="E116" s="9">
        <v>842847.8</v>
      </c>
      <c r="F116" s="41">
        <f t="shared" si="11"/>
        <v>117.94088681255543</v>
      </c>
      <c r="G116" s="9">
        <v>502568.8</v>
      </c>
      <c r="H116" s="41">
        <f t="shared" si="12"/>
        <v>59.627467734981323</v>
      </c>
      <c r="I116" s="9">
        <v>589509</v>
      </c>
      <c r="J116" s="41">
        <f t="shared" si="13"/>
        <v>117.29916381597903</v>
      </c>
    </row>
    <row r="117" spans="1:213" s="6" customFormat="1" x14ac:dyDescent="0.2">
      <c r="A117" s="5" t="s">
        <v>7</v>
      </c>
      <c r="B117" s="7">
        <v>71694.5</v>
      </c>
      <c r="C117" s="9">
        <v>78442</v>
      </c>
      <c r="D117" s="41">
        <f t="shared" si="14"/>
        <v>109.41146113021222</v>
      </c>
      <c r="E117" s="9">
        <v>107832.3</v>
      </c>
      <c r="F117" s="41">
        <f t="shared" si="11"/>
        <v>137.46755564620995</v>
      </c>
      <c r="G117" s="9">
        <v>37140.1</v>
      </c>
      <c r="H117" s="41">
        <f t="shared" si="12"/>
        <v>34.442462972597262</v>
      </c>
      <c r="I117" s="9">
        <v>50265.2</v>
      </c>
      <c r="J117" s="41">
        <f t="shared" si="13"/>
        <v>135.33943096545244</v>
      </c>
    </row>
    <row r="118" spans="1:213" s="6" customFormat="1" x14ac:dyDescent="0.2">
      <c r="A118" s="5" t="s">
        <v>6</v>
      </c>
      <c r="B118" s="7">
        <v>447.9</v>
      </c>
      <c r="C118" s="9">
        <v>448</v>
      </c>
      <c r="D118" s="41">
        <f t="shared" si="14"/>
        <v>100.02232641214556</v>
      </c>
      <c r="E118" s="9">
        <v>448</v>
      </c>
      <c r="F118" s="41">
        <f t="shared" si="11"/>
        <v>99.999999999999986</v>
      </c>
      <c r="G118" s="9">
        <v>448</v>
      </c>
      <c r="H118" s="41">
        <f t="shared" si="12"/>
        <v>99.999999999999986</v>
      </c>
      <c r="I118" s="9">
        <v>448</v>
      </c>
      <c r="J118" s="41">
        <f t="shared" si="13"/>
        <v>99.999999999999986</v>
      </c>
    </row>
    <row r="119" spans="1:213" s="6" customFormat="1" x14ac:dyDescent="0.2">
      <c r="A119" s="5" t="s">
        <v>5</v>
      </c>
      <c r="B119" s="7">
        <v>54842.9</v>
      </c>
      <c r="C119" s="9">
        <v>51532.5</v>
      </c>
      <c r="D119" s="41">
        <f t="shared" si="14"/>
        <v>93.963849468208281</v>
      </c>
      <c r="E119" s="9">
        <v>44283.3</v>
      </c>
      <c r="F119" s="41">
        <f t="shared" si="11"/>
        <v>85.9327608790569</v>
      </c>
      <c r="G119" s="9">
        <v>40384.5</v>
      </c>
      <c r="H119" s="41">
        <f t="shared" si="12"/>
        <v>91.195778092418578</v>
      </c>
      <c r="I119" s="9">
        <v>40384.5</v>
      </c>
      <c r="J119" s="41">
        <f t="shared" si="13"/>
        <v>100</v>
      </c>
    </row>
    <row r="120" spans="1:213" s="6" customFormat="1" x14ac:dyDescent="0.2">
      <c r="A120" s="5" t="s">
        <v>4</v>
      </c>
      <c r="B120" s="7">
        <v>603.29999999999995</v>
      </c>
      <c r="C120" s="9">
        <v>1290.0999999999999</v>
      </c>
      <c r="D120" s="41">
        <f t="shared" si="14"/>
        <v>213.8405436764462</v>
      </c>
      <c r="E120" s="9">
        <f>900.8+61</f>
        <v>961.8</v>
      </c>
      <c r="F120" s="41">
        <f t="shared" si="11"/>
        <v>74.552360282148669</v>
      </c>
      <c r="G120" s="9">
        <f>900.8+65</f>
        <v>965.8</v>
      </c>
      <c r="H120" s="41">
        <f t="shared" si="12"/>
        <v>100.41588687876897</v>
      </c>
      <c r="I120" s="9">
        <f>900.8+57</f>
        <v>957.8</v>
      </c>
      <c r="J120" s="41">
        <f t="shared" si="13"/>
        <v>99.171671153447917</v>
      </c>
    </row>
    <row r="121" spans="1:213" s="6" customFormat="1" x14ac:dyDescent="0.2">
      <c r="A121" s="5" t="s">
        <v>3</v>
      </c>
      <c r="B121" s="7">
        <v>0</v>
      </c>
      <c r="C121" s="9">
        <v>59.2</v>
      </c>
      <c r="D121" s="41"/>
      <c r="E121" s="9">
        <f>145+32</f>
        <v>177</v>
      </c>
      <c r="F121" s="41">
        <f t="shared" si="11"/>
        <v>298.98648648648646</v>
      </c>
      <c r="G121" s="9">
        <f>145+36</f>
        <v>181</v>
      </c>
      <c r="H121" s="41">
        <f t="shared" si="12"/>
        <v>102.25988700564972</v>
      </c>
      <c r="I121" s="9">
        <f>145+37</f>
        <v>182</v>
      </c>
      <c r="J121" s="41">
        <f t="shared" si="13"/>
        <v>100.5524861878453</v>
      </c>
    </row>
    <row r="122" spans="1:213" s="6" customFormat="1" ht="31.5" x14ac:dyDescent="0.2">
      <c r="A122" s="10" t="s">
        <v>2</v>
      </c>
      <c r="B122" s="7">
        <v>1.1000000000000001</v>
      </c>
      <c r="C122" s="9">
        <v>1083.0999999999999</v>
      </c>
      <c r="D122" s="41">
        <f t="shared" si="14"/>
        <v>98463.636363636339</v>
      </c>
      <c r="E122" s="9"/>
      <c r="F122" s="41"/>
      <c r="G122" s="9"/>
      <c r="H122" s="41"/>
      <c r="I122" s="9"/>
      <c r="J122" s="34"/>
    </row>
    <row r="123" spans="1:213" s="6" customFormat="1" x14ac:dyDescent="0.2">
      <c r="A123" s="8" t="s">
        <v>1</v>
      </c>
      <c r="B123" s="7"/>
      <c r="C123" s="7"/>
      <c r="D123" s="41"/>
      <c r="E123" s="7"/>
      <c r="F123" s="41"/>
      <c r="G123" s="7"/>
      <c r="H123" s="41"/>
      <c r="I123" s="7"/>
      <c r="J123" s="34"/>
    </row>
    <row r="124" spans="1:213" s="6" customFormat="1" x14ac:dyDescent="0.2">
      <c r="A124" s="5"/>
      <c r="B124" s="7"/>
      <c r="C124" s="7"/>
      <c r="D124" s="41"/>
      <c r="E124" s="7"/>
      <c r="F124" s="41"/>
      <c r="G124" s="7"/>
      <c r="H124" s="41"/>
      <c r="I124" s="7"/>
      <c r="J124" s="34"/>
    </row>
    <row r="125" spans="1:213" x14ac:dyDescent="0.25">
      <c r="A125" s="5" t="s">
        <v>0</v>
      </c>
      <c r="B125" s="4">
        <f>B123+B122+B121+B120+B119+B118+B117+B116+B115+B114+B113+B112+B111</f>
        <v>890700.71000000008</v>
      </c>
      <c r="C125" s="4">
        <f>C123+C122+C121+C120+C119+C118+C117+C116+C115+C114+C113+C112+C111</f>
        <v>1021679.5</v>
      </c>
      <c r="D125" s="34">
        <f t="shared" si="14"/>
        <v>114.70514040569249</v>
      </c>
      <c r="E125" s="4">
        <f>E123+E122+E121+E120+E119+E118+E117+E116+E115+E114+E113+E112+E111</f>
        <v>1147903.5</v>
      </c>
      <c r="F125" s="34">
        <f t="shared" si="11"/>
        <v>112.35455933098393</v>
      </c>
      <c r="G125" s="4">
        <f>G123+G122+G121+G120+G119+G118+G117+G116+G115+G114+G113+G112+G111</f>
        <v>721212.89999999991</v>
      </c>
      <c r="H125" s="34">
        <f t="shared" si="12"/>
        <v>62.828704677701559</v>
      </c>
      <c r="I125" s="4">
        <f>I123+I122+I121+I120+I119+I118+I117+I116+I115+I114+I113+I112+I111</f>
        <v>822636.20000000007</v>
      </c>
      <c r="J125" s="34">
        <f t="shared" si="13"/>
        <v>114.06287935226896</v>
      </c>
    </row>
    <row r="126" spans="1:213" s="2" customFormat="1" x14ac:dyDescent="0.25">
      <c r="A126" s="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</row>
    <row r="127" spans="1:213" s="2" customFormat="1" x14ac:dyDescent="0.25">
      <c r="A127" s="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</row>
    <row r="128" spans="1:213" s="2" customFormat="1" x14ac:dyDescent="0.25">
      <c r="A128" s="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</row>
    <row r="129" spans="1:213" s="2" customFormat="1" x14ac:dyDescent="0.25">
      <c r="A129" s="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</row>
    <row r="130" spans="1:213" s="2" customFormat="1" x14ac:dyDescent="0.25">
      <c r="A130" s="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</row>
    <row r="131" spans="1:213" s="2" customFormat="1" x14ac:dyDescent="0.25">
      <c r="A131" s="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</row>
    <row r="132" spans="1:213" s="2" customFormat="1" x14ac:dyDescent="0.25">
      <c r="A132" s="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</row>
    <row r="133" spans="1:213" s="2" customFormat="1" x14ac:dyDescent="0.25">
      <c r="A133" s="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</row>
    <row r="134" spans="1:213" s="2" customFormat="1" x14ac:dyDescent="0.25">
      <c r="A134" s="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</row>
    <row r="135" spans="1:213" s="2" customFormat="1" x14ac:dyDescent="0.25">
      <c r="A135" s="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</row>
    <row r="136" spans="1:213" s="2" customFormat="1" x14ac:dyDescent="0.25">
      <c r="A136" s="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</row>
    <row r="137" spans="1:213" s="2" customFormat="1" x14ac:dyDescent="0.25">
      <c r="A137" s="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</row>
    <row r="138" spans="1:213" s="2" customFormat="1" x14ac:dyDescent="0.25">
      <c r="A138" s="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</row>
    <row r="139" spans="1:213" s="2" customFormat="1" x14ac:dyDescent="0.25">
      <c r="A139" s="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</row>
    <row r="140" spans="1:213" s="2" customFormat="1" x14ac:dyDescent="0.25">
      <c r="A140" s="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</row>
    <row r="141" spans="1:213" s="2" customFormat="1" x14ac:dyDescent="0.25">
      <c r="A141" s="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</row>
    <row r="142" spans="1:213" s="2" customFormat="1" x14ac:dyDescent="0.25">
      <c r="A142" s="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</row>
    <row r="143" spans="1:213" s="2" customFormat="1" x14ac:dyDescent="0.25">
      <c r="A143" s="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</row>
    <row r="144" spans="1:213" s="2" customFormat="1" x14ac:dyDescent="0.25">
      <c r="A144" s="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</row>
    <row r="145" spans="1:213" s="2" customFormat="1" x14ac:dyDescent="0.25">
      <c r="A145" s="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</row>
    <row r="146" spans="1:213" s="2" customFormat="1" x14ac:dyDescent="0.25">
      <c r="A146" s="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</row>
    <row r="147" spans="1:213" s="2" customFormat="1" x14ac:dyDescent="0.25">
      <c r="A147" s="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</row>
    <row r="148" spans="1:213" s="2" customFormat="1" x14ac:dyDescent="0.25">
      <c r="A148" s="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</row>
    <row r="149" spans="1:213" s="2" customFormat="1" x14ac:dyDescent="0.25">
      <c r="A149" s="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</row>
    <row r="150" spans="1:213" s="2" customFormat="1" x14ac:dyDescent="0.25">
      <c r="A150" s="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</row>
    <row r="151" spans="1:213" s="2" customFormat="1" x14ac:dyDescent="0.25">
      <c r="A151" s="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</row>
    <row r="152" spans="1:213" s="2" customFormat="1" x14ac:dyDescent="0.25">
      <c r="A152" s="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</row>
    <row r="153" spans="1:213" s="2" customFormat="1" x14ac:dyDescent="0.25">
      <c r="A153" s="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</row>
    <row r="154" spans="1:213" s="2" customFormat="1" x14ac:dyDescent="0.25">
      <c r="A154" s="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</row>
    <row r="155" spans="1:213" s="2" customFormat="1" x14ac:dyDescent="0.25">
      <c r="A155" s="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</row>
    <row r="156" spans="1:213" s="2" customFormat="1" x14ac:dyDescent="0.25">
      <c r="A156" s="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</row>
    <row r="157" spans="1:213" s="2" customFormat="1" x14ac:dyDescent="0.25">
      <c r="A157" s="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</row>
    <row r="158" spans="1:213" s="2" customFormat="1" x14ac:dyDescent="0.25">
      <c r="A158" s="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</row>
    <row r="159" spans="1:213" s="2" customFormat="1" x14ac:dyDescent="0.25">
      <c r="A159" s="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</row>
    <row r="160" spans="1:213" s="2" customFormat="1" x14ac:dyDescent="0.25">
      <c r="A160" s="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</row>
    <row r="161" spans="1:213" s="2" customFormat="1" x14ac:dyDescent="0.25">
      <c r="A161" s="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</row>
    <row r="162" spans="1:213" s="2" customFormat="1" x14ac:dyDescent="0.25">
      <c r="A162" s="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</row>
    <row r="163" spans="1:213" s="2" customFormat="1" x14ac:dyDescent="0.25">
      <c r="A163" s="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</row>
    <row r="164" spans="1:213" s="2" customFormat="1" x14ac:dyDescent="0.25">
      <c r="A164" s="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</row>
    <row r="165" spans="1:213" s="2" customFormat="1" x14ac:dyDescent="0.25">
      <c r="A165" s="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</row>
    <row r="166" spans="1:213" s="2" customFormat="1" x14ac:dyDescent="0.25">
      <c r="A166" s="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</row>
    <row r="167" spans="1:213" s="2" customFormat="1" x14ac:dyDescent="0.25">
      <c r="A167" s="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</row>
    <row r="168" spans="1:213" s="2" customFormat="1" x14ac:dyDescent="0.25">
      <c r="A168" s="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</row>
    <row r="169" spans="1:213" s="2" customFormat="1" x14ac:dyDescent="0.25">
      <c r="A169" s="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</row>
    <row r="170" spans="1:213" s="2" customFormat="1" x14ac:dyDescent="0.25">
      <c r="A170" s="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</row>
    <row r="171" spans="1:213" s="2" customFormat="1" x14ac:dyDescent="0.25">
      <c r="A171" s="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</row>
    <row r="172" spans="1:213" s="2" customFormat="1" x14ac:dyDescent="0.25">
      <c r="A172" s="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</row>
    <row r="173" spans="1:213" s="2" customFormat="1" x14ac:dyDescent="0.25">
      <c r="A173" s="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</row>
    <row r="174" spans="1:213" s="2" customFormat="1" x14ac:dyDescent="0.25">
      <c r="A174" s="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</row>
    <row r="175" spans="1:213" s="2" customFormat="1" x14ac:dyDescent="0.25">
      <c r="A175" s="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</row>
    <row r="176" spans="1:213" s="2" customFormat="1" x14ac:dyDescent="0.25">
      <c r="A176" s="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</row>
    <row r="177" spans="1:213" s="2" customFormat="1" x14ac:dyDescent="0.25">
      <c r="A177" s="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</row>
    <row r="178" spans="1:213" s="2" customFormat="1" x14ac:dyDescent="0.25">
      <c r="A178" s="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</row>
    <row r="179" spans="1:213" s="2" customFormat="1" x14ac:dyDescent="0.25">
      <c r="A179" s="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</row>
    <row r="180" spans="1:213" s="2" customFormat="1" x14ac:dyDescent="0.25">
      <c r="A180" s="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</row>
    <row r="181" spans="1:213" s="2" customFormat="1" x14ac:dyDescent="0.25">
      <c r="A181" s="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</row>
    <row r="182" spans="1:213" s="2" customFormat="1" x14ac:dyDescent="0.25">
      <c r="A182" s="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</row>
    <row r="183" spans="1:213" s="2" customFormat="1" x14ac:dyDescent="0.25">
      <c r="A183" s="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</row>
    <row r="184" spans="1:213" s="2" customFormat="1" x14ac:dyDescent="0.25">
      <c r="A184" s="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</row>
    <row r="185" spans="1:213" s="2" customFormat="1" x14ac:dyDescent="0.25">
      <c r="A185" s="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</row>
    <row r="186" spans="1:213" s="2" customFormat="1" x14ac:dyDescent="0.25">
      <c r="A186" s="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</row>
    <row r="187" spans="1:213" s="2" customFormat="1" x14ac:dyDescent="0.25">
      <c r="A187" s="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</row>
    <row r="188" spans="1:213" s="2" customFormat="1" x14ac:dyDescent="0.25">
      <c r="A188" s="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</row>
    <row r="189" spans="1:213" s="2" customFormat="1" x14ac:dyDescent="0.25">
      <c r="A189" s="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</row>
    <row r="190" spans="1:213" s="2" customFormat="1" x14ac:dyDescent="0.25">
      <c r="A190" s="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</row>
    <row r="191" spans="1:213" s="2" customFormat="1" x14ac:dyDescent="0.25">
      <c r="A191" s="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</row>
    <row r="192" spans="1:213" s="2" customFormat="1" x14ac:dyDescent="0.25">
      <c r="A192" s="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</row>
    <row r="193" spans="1:213" s="2" customFormat="1" x14ac:dyDescent="0.25">
      <c r="A193" s="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</row>
    <row r="194" spans="1:213" s="2" customFormat="1" x14ac:dyDescent="0.25">
      <c r="A194" s="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</row>
    <row r="195" spans="1:213" s="2" customFormat="1" x14ac:dyDescent="0.25">
      <c r="A195" s="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</row>
    <row r="196" spans="1:213" s="2" customFormat="1" x14ac:dyDescent="0.25">
      <c r="A196" s="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</row>
    <row r="197" spans="1:213" s="2" customFormat="1" x14ac:dyDescent="0.25">
      <c r="A197" s="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</row>
    <row r="198" spans="1:213" s="2" customFormat="1" x14ac:dyDescent="0.25">
      <c r="A198" s="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</row>
    <row r="199" spans="1:213" s="2" customFormat="1" x14ac:dyDescent="0.25">
      <c r="A199" s="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</row>
    <row r="200" spans="1:213" s="2" customFormat="1" x14ac:dyDescent="0.25">
      <c r="A200" s="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</row>
    <row r="201" spans="1:213" s="2" customFormat="1" x14ac:dyDescent="0.25">
      <c r="A201" s="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</row>
    <row r="202" spans="1:213" s="2" customFormat="1" x14ac:dyDescent="0.25">
      <c r="A202" s="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</row>
    <row r="203" spans="1:213" s="2" customFormat="1" x14ac:dyDescent="0.25">
      <c r="A203" s="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</row>
    <row r="204" spans="1:213" s="2" customFormat="1" x14ac:dyDescent="0.25">
      <c r="A204" s="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</row>
    <row r="205" spans="1:213" s="2" customFormat="1" x14ac:dyDescent="0.25">
      <c r="A205" s="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</row>
    <row r="206" spans="1:213" s="2" customFormat="1" x14ac:dyDescent="0.25">
      <c r="A206" s="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</row>
    <row r="207" spans="1:213" s="2" customFormat="1" x14ac:dyDescent="0.25">
      <c r="A207" s="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</row>
    <row r="208" spans="1:213" s="2" customFormat="1" x14ac:dyDescent="0.25">
      <c r="A208" s="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</row>
    <row r="209" spans="1:213" s="2" customFormat="1" x14ac:dyDescent="0.25">
      <c r="A209" s="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</row>
    <row r="210" spans="1:213" s="2" customFormat="1" x14ac:dyDescent="0.25">
      <c r="A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</row>
    <row r="211" spans="1:213" s="2" customFormat="1" x14ac:dyDescent="0.25">
      <c r="A211" s="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</row>
    <row r="212" spans="1:213" s="2" customFormat="1" x14ac:dyDescent="0.25">
      <c r="A212" s="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</row>
    <row r="213" spans="1:213" s="2" customFormat="1" x14ac:dyDescent="0.25">
      <c r="A213" s="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</row>
  </sheetData>
  <mergeCells count="2">
    <mergeCell ref="A1:J1"/>
    <mergeCell ref="A2:J2"/>
  </mergeCells>
  <pageMargins left="0.23622047244094491" right="0.23622047244094491" top="0.47" bottom="0.34" header="0.47" footer="0.19"/>
  <pageSetup paperSize="9" scale="76" fitToHeight="0" orientation="landscape" r:id="rId1"/>
  <headerFooter>
    <oddFooter>&amp;R&amp;P</oddFooter>
  </headerFooter>
  <rowBreaks count="3" manualBreakCount="3">
    <brk id="64" max="9" man="1"/>
    <brk id="78" max="9" man="1"/>
    <brk id="9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 КБ </vt:lpstr>
      <vt:lpstr>'ПРОГНОЗ КБ '!Заголовки_для_печати</vt:lpstr>
      <vt:lpstr>'ПРОГНОЗ КБ 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Ошкулуг Айлана Арменовна</dc:creator>
  <cp:lastModifiedBy>Куулар</cp:lastModifiedBy>
  <cp:lastPrinted>2025-11-13T04:43:23Z</cp:lastPrinted>
  <dcterms:created xsi:type="dcterms:W3CDTF">2018-10-31T11:14:18Z</dcterms:created>
  <dcterms:modified xsi:type="dcterms:W3CDTF">2025-11-14T02:45:11Z</dcterms:modified>
</cp:coreProperties>
</file>